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tabRatio="875" activeTab="1"/>
  </bookViews>
  <sheets>
    <sheet name="Summary" sheetId="1" r:id="rId1"/>
    <sheet name="Business Income" sheetId="5" r:id="rId2"/>
    <sheet name="Business Expenses1st quarter" sheetId="6" r:id="rId3"/>
    <sheet name="Business Expenses2nd quarter" sheetId="11" r:id="rId4"/>
    <sheet name="Business Expenses3rd quarter" sheetId="12" r:id="rId5"/>
    <sheet name="Business Expenses4th quarter" sheetId="10" r:id="rId6"/>
    <sheet name="PAYG expenses " sheetId="8" r:id="rId7"/>
    <sheet name="Mileage PAYG" sheetId="7" r:id="rId8"/>
    <sheet name="Mileage 1st quarter" sheetId="13" r:id="rId9"/>
    <sheet name="Mileage2nd quarter" sheetId="9" r:id="rId10"/>
    <sheet name="Mileage3rd quarter" sheetId="2" r:id="rId11"/>
    <sheet name="Mileage4th quarter" sheetId="3" r:id="rId12"/>
  </sheets>
  <definedNames>
    <definedName name="_xlnm._FilterDatabase" localSheetId="4" hidden="1">'Business Expenses3rd quarter'!$A$10:$C$70</definedName>
  </definedNames>
  <calcPr calcId="152511"/>
  <fileRecoveryPr repairLoad="1"/>
</workbook>
</file>

<file path=xl/calcChain.xml><?xml version="1.0" encoding="utf-8"?>
<calcChain xmlns="http://schemas.openxmlformats.org/spreadsheetml/2006/main">
  <c r="D9" i="1" l="1"/>
  <c r="E9" i="1"/>
  <c r="F9" i="1"/>
  <c r="G9" i="1"/>
  <c r="F11" i="1" l="1"/>
  <c r="E11" i="1"/>
  <c r="D11" i="1"/>
  <c r="AG24" i="5" l="1"/>
  <c r="AG23" i="5"/>
  <c r="AG22" i="5"/>
  <c r="AG21" i="5"/>
  <c r="AG20" i="5"/>
  <c r="AG19" i="5"/>
  <c r="AG18" i="5"/>
  <c r="AG17" i="5"/>
  <c r="AG16" i="5"/>
  <c r="AG15" i="5"/>
  <c r="AG14" i="5"/>
  <c r="AG13" i="5"/>
  <c r="AG12" i="5"/>
  <c r="P24" i="5" l="1"/>
  <c r="P25" i="5"/>
  <c r="X29" i="5"/>
  <c r="X28" i="5"/>
  <c r="O30" i="5"/>
  <c r="O29" i="5"/>
  <c r="O28" i="5"/>
  <c r="F10" i="5"/>
  <c r="E10" i="5"/>
  <c r="D10" i="5"/>
  <c r="C10" i="5"/>
  <c r="F9" i="5"/>
  <c r="E9" i="5"/>
  <c r="D9" i="5"/>
  <c r="C9" i="5"/>
  <c r="O25" i="5"/>
  <c r="O24" i="5"/>
  <c r="U10" i="5"/>
  <c r="U9" i="5"/>
  <c r="W10" i="5"/>
  <c r="W9" i="5"/>
  <c r="V10" i="5"/>
  <c r="V9" i="5"/>
  <c r="N9" i="5"/>
  <c r="M9" i="5"/>
  <c r="N10" i="5"/>
  <c r="M10" i="5"/>
  <c r="H2" i="6" l="1"/>
  <c r="F13" i="5" l="1"/>
  <c r="F12" i="5"/>
  <c r="E25" i="1" l="1"/>
  <c r="D25" i="1"/>
  <c r="I127" i="11"/>
  <c r="G2" i="12" l="1"/>
  <c r="C3" i="12"/>
  <c r="G2" i="11" l="1"/>
  <c r="C3" i="11" l="1"/>
  <c r="F16" i="5" l="1"/>
  <c r="F15" i="5"/>
  <c r="F14" i="5"/>
  <c r="AG27" i="5" l="1"/>
  <c r="X23" i="5"/>
  <c r="X22" i="5"/>
  <c r="X21" i="5"/>
  <c r="X20" i="5"/>
  <c r="X19" i="5"/>
  <c r="X18" i="5"/>
  <c r="X17" i="5"/>
  <c r="X16" i="5"/>
  <c r="X15" i="5"/>
  <c r="X14" i="5"/>
  <c r="X13" i="5"/>
  <c r="X12" i="5"/>
  <c r="O23" i="5"/>
  <c r="O22" i="5"/>
  <c r="O21" i="5"/>
  <c r="O20" i="5"/>
  <c r="O19" i="5"/>
  <c r="O18" i="5"/>
  <c r="O17" i="5"/>
  <c r="O16" i="5"/>
  <c r="O15" i="5"/>
  <c r="O14" i="5"/>
  <c r="O13" i="5"/>
  <c r="O12" i="5"/>
  <c r="F25" i="5"/>
  <c r="F24" i="5"/>
  <c r="F23" i="5"/>
  <c r="F22" i="5"/>
  <c r="F21" i="5"/>
  <c r="F20" i="5"/>
  <c r="F19" i="5"/>
  <c r="F18" i="5"/>
  <c r="F17" i="5"/>
  <c r="X10" i="5" l="1"/>
  <c r="X9" i="5"/>
  <c r="O9" i="5"/>
  <c r="O10" i="5"/>
  <c r="AH26" i="5"/>
  <c r="Y23" i="5" l="1"/>
  <c r="Y22" i="5"/>
  <c r="Y21" i="5"/>
  <c r="Y20" i="5"/>
  <c r="M49" i="5" l="1"/>
  <c r="N49" i="5"/>
  <c r="L49" i="5" l="1"/>
  <c r="K65" i="13" l="1"/>
  <c r="E64" i="13"/>
  <c r="G64" i="13" s="1"/>
  <c r="I64" i="13" s="1"/>
  <c r="E63" i="13"/>
  <c r="G63" i="13" s="1"/>
  <c r="I63" i="13" s="1"/>
  <c r="E62" i="13"/>
  <c r="G62" i="13" s="1"/>
  <c r="I62" i="13" s="1"/>
  <c r="E61" i="13"/>
  <c r="G61" i="13" s="1"/>
  <c r="I61" i="13" s="1"/>
  <c r="E60" i="13"/>
  <c r="G60" i="13" s="1"/>
  <c r="I60" i="13" s="1"/>
  <c r="E59" i="13"/>
  <c r="G59" i="13" s="1"/>
  <c r="I59" i="13" s="1"/>
  <c r="E58" i="13"/>
  <c r="G58" i="13" s="1"/>
  <c r="I58" i="13" s="1"/>
  <c r="E57" i="13"/>
  <c r="G57" i="13" s="1"/>
  <c r="I57" i="13" s="1"/>
  <c r="E56" i="13"/>
  <c r="G56" i="13" s="1"/>
  <c r="I56" i="13" s="1"/>
  <c r="E55" i="13"/>
  <c r="G55" i="13" s="1"/>
  <c r="I55" i="13" s="1"/>
  <c r="E54" i="13"/>
  <c r="G54" i="13" s="1"/>
  <c r="I54" i="13" s="1"/>
  <c r="E53" i="13"/>
  <c r="G53" i="13" s="1"/>
  <c r="I53" i="13" s="1"/>
  <c r="E52" i="13"/>
  <c r="G52" i="13" s="1"/>
  <c r="I52" i="13" s="1"/>
  <c r="E51" i="13"/>
  <c r="G51" i="13" s="1"/>
  <c r="I51" i="13" s="1"/>
  <c r="E50" i="13"/>
  <c r="G50" i="13" s="1"/>
  <c r="I50" i="13" s="1"/>
  <c r="E49" i="13"/>
  <c r="G49" i="13" s="1"/>
  <c r="I49" i="13" s="1"/>
  <c r="E48" i="13"/>
  <c r="G48" i="13" s="1"/>
  <c r="I48" i="13" s="1"/>
  <c r="E47" i="13"/>
  <c r="G47" i="13" s="1"/>
  <c r="I47" i="13" s="1"/>
  <c r="E46" i="13"/>
  <c r="G46" i="13" s="1"/>
  <c r="I46" i="13" s="1"/>
  <c r="E45" i="13"/>
  <c r="G45" i="13" s="1"/>
  <c r="I45" i="13" s="1"/>
  <c r="E44" i="13"/>
  <c r="G44" i="13" s="1"/>
  <c r="I44" i="13" s="1"/>
  <c r="E43" i="13"/>
  <c r="G43" i="13" s="1"/>
  <c r="I43" i="13" s="1"/>
  <c r="E42" i="13"/>
  <c r="G42" i="13" s="1"/>
  <c r="I42" i="13" s="1"/>
  <c r="E41" i="13"/>
  <c r="G41" i="13" s="1"/>
  <c r="I41" i="13" s="1"/>
  <c r="E40" i="13"/>
  <c r="G40" i="13" s="1"/>
  <c r="I40" i="13" s="1"/>
  <c r="E39" i="13"/>
  <c r="G39" i="13" s="1"/>
  <c r="I39" i="13" s="1"/>
  <c r="E38" i="13"/>
  <c r="G38" i="13" s="1"/>
  <c r="I38" i="13" s="1"/>
  <c r="E37" i="13"/>
  <c r="G37" i="13" s="1"/>
  <c r="I37" i="13" s="1"/>
  <c r="E36" i="13"/>
  <c r="G36" i="13" s="1"/>
  <c r="I36" i="13" s="1"/>
  <c r="E35" i="13"/>
  <c r="G35" i="13" s="1"/>
  <c r="I35" i="13" s="1"/>
  <c r="E34" i="13"/>
  <c r="G34" i="13" s="1"/>
  <c r="I34" i="13" s="1"/>
  <c r="E33" i="13"/>
  <c r="G33" i="13" s="1"/>
  <c r="I33" i="13" s="1"/>
  <c r="E32" i="13"/>
  <c r="G32" i="13" s="1"/>
  <c r="I32" i="13" s="1"/>
  <c r="E31" i="13"/>
  <c r="G31" i="13" s="1"/>
  <c r="I31" i="13" s="1"/>
  <c r="E30" i="13"/>
  <c r="G30" i="13" s="1"/>
  <c r="I30" i="13" s="1"/>
  <c r="E29" i="13"/>
  <c r="G29" i="13" s="1"/>
  <c r="I29" i="13" s="1"/>
  <c r="E28" i="13"/>
  <c r="G28" i="13" s="1"/>
  <c r="I28" i="13" s="1"/>
  <c r="E27" i="13"/>
  <c r="G27" i="13" s="1"/>
  <c r="I27" i="13" s="1"/>
  <c r="E26" i="13"/>
  <c r="G26" i="13" s="1"/>
  <c r="I26" i="13" s="1"/>
  <c r="E25" i="13"/>
  <c r="G25" i="13" s="1"/>
  <c r="I25" i="13" s="1"/>
  <c r="E24" i="13"/>
  <c r="G24" i="13" s="1"/>
  <c r="I24" i="13" s="1"/>
  <c r="E23" i="13"/>
  <c r="G23" i="13" s="1"/>
  <c r="I23" i="13" s="1"/>
  <c r="E22" i="13"/>
  <c r="G22" i="13" s="1"/>
  <c r="I22" i="13" s="1"/>
  <c r="E21" i="13"/>
  <c r="G21" i="13" s="1"/>
  <c r="I21" i="13" s="1"/>
  <c r="E20" i="13"/>
  <c r="G20" i="13" s="1"/>
  <c r="I20" i="13" s="1"/>
  <c r="E19" i="13"/>
  <c r="G19" i="13" s="1"/>
  <c r="I19" i="13" s="1"/>
  <c r="E18" i="13"/>
  <c r="G18" i="13" s="1"/>
  <c r="I17" i="13"/>
  <c r="K11" i="13"/>
  <c r="I18" i="13" l="1"/>
  <c r="I65" i="13" s="1"/>
  <c r="G65" i="13"/>
  <c r="D58" i="8"/>
  <c r="G67" i="13" l="1"/>
  <c r="D50" i="8"/>
  <c r="D30" i="8"/>
  <c r="C48" i="8"/>
  <c r="C44" i="8"/>
  <c r="D41" i="8" l="1"/>
  <c r="D81" i="8"/>
  <c r="K140" i="3" l="1"/>
  <c r="E139" i="3"/>
  <c r="G139" i="3" s="1"/>
  <c r="I139" i="3" s="1"/>
  <c r="E138" i="3"/>
  <c r="G138" i="3" s="1"/>
  <c r="I138" i="3" s="1"/>
  <c r="E137" i="3"/>
  <c r="G137" i="3" s="1"/>
  <c r="I137" i="3" s="1"/>
  <c r="E136" i="3"/>
  <c r="G136" i="3" s="1"/>
  <c r="I136" i="3" s="1"/>
  <c r="E135" i="3"/>
  <c r="G135" i="3" s="1"/>
  <c r="I135" i="3" s="1"/>
  <c r="E134" i="3"/>
  <c r="G134" i="3" s="1"/>
  <c r="I134" i="3" s="1"/>
  <c r="E133" i="3"/>
  <c r="G133" i="3" s="1"/>
  <c r="I133" i="3" s="1"/>
  <c r="E132" i="3"/>
  <c r="G132" i="3" s="1"/>
  <c r="I132" i="3" s="1"/>
  <c r="E131" i="3"/>
  <c r="G131" i="3" s="1"/>
  <c r="I131" i="3" s="1"/>
  <c r="E130" i="3"/>
  <c r="G130" i="3" s="1"/>
  <c r="I130" i="3" s="1"/>
  <c r="E129" i="3"/>
  <c r="G129" i="3" s="1"/>
  <c r="I129" i="3" s="1"/>
  <c r="E128" i="3"/>
  <c r="G128" i="3" s="1"/>
  <c r="I128" i="3" s="1"/>
  <c r="E127" i="3"/>
  <c r="G127" i="3" s="1"/>
  <c r="I127" i="3" s="1"/>
  <c r="E126" i="3"/>
  <c r="G126" i="3" s="1"/>
  <c r="I126" i="3" s="1"/>
  <c r="E125" i="3"/>
  <c r="G125" i="3" s="1"/>
  <c r="I125" i="3" s="1"/>
  <c r="E124" i="3"/>
  <c r="G124" i="3" s="1"/>
  <c r="I124" i="3" s="1"/>
  <c r="E123" i="3"/>
  <c r="G123" i="3" s="1"/>
  <c r="I123" i="3" s="1"/>
  <c r="E122" i="3"/>
  <c r="G122" i="3" s="1"/>
  <c r="I122" i="3" s="1"/>
  <c r="E121" i="3"/>
  <c r="G121" i="3" s="1"/>
  <c r="I121" i="3" s="1"/>
  <c r="E120" i="3"/>
  <c r="G120" i="3" s="1"/>
  <c r="I120" i="3" s="1"/>
  <c r="E119" i="3"/>
  <c r="G119" i="3" s="1"/>
  <c r="I119" i="3" s="1"/>
  <c r="E118" i="3"/>
  <c r="G118" i="3" s="1"/>
  <c r="I118" i="3" s="1"/>
  <c r="E117" i="3"/>
  <c r="G117" i="3" s="1"/>
  <c r="I117" i="3" s="1"/>
  <c r="E116" i="3"/>
  <c r="G116" i="3" s="1"/>
  <c r="I116" i="3" s="1"/>
  <c r="E115" i="3"/>
  <c r="G115" i="3" s="1"/>
  <c r="I115" i="3" s="1"/>
  <c r="E114" i="3"/>
  <c r="G114" i="3" s="1"/>
  <c r="I114" i="3" s="1"/>
  <c r="E113" i="3"/>
  <c r="G113" i="3" s="1"/>
  <c r="I113" i="3" s="1"/>
  <c r="E112" i="3"/>
  <c r="G112" i="3" s="1"/>
  <c r="I112" i="3" s="1"/>
  <c r="E111" i="3"/>
  <c r="G111" i="3" s="1"/>
  <c r="I111" i="3" s="1"/>
  <c r="E110" i="3"/>
  <c r="G110" i="3" s="1"/>
  <c r="I110" i="3" s="1"/>
  <c r="E109" i="3"/>
  <c r="G109" i="3" s="1"/>
  <c r="I109" i="3" s="1"/>
  <c r="E108" i="3"/>
  <c r="G108" i="3" s="1"/>
  <c r="I108" i="3" s="1"/>
  <c r="E107" i="3"/>
  <c r="G107" i="3" s="1"/>
  <c r="I107" i="3" s="1"/>
  <c r="E106" i="3"/>
  <c r="G106" i="3" s="1"/>
  <c r="I106" i="3" s="1"/>
  <c r="G105" i="3"/>
  <c r="I105" i="3" s="1"/>
  <c r="E105" i="3"/>
  <c r="E104" i="3"/>
  <c r="G104" i="3" s="1"/>
  <c r="I104" i="3" s="1"/>
  <c r="E103" i="3"/>
  <c r="G103" i="3" s="1"/>
  <c r="I103" i="3" s="1"/>
  <c r="E102" i="3"/>
  <c r="G102" i="3" s="1"/>
  <c r="I102" i="3" s="1"/>
  <c r="G101" i="3"/>
  <c r="I101" i="3" s="1"/>
  <c r="E101" i="3"/>
  <c r="E100" i="3"/>
  <c r="G100" i="3" s="1"/>
  <c r="I100" i="3" s="1"/>
  <c r="E99" i="3"/>
  <c r="G99" i="3" s="1"/>
  <c r="I99" i="3" s="1"/>
  <c r="E98" i="3"/>
  <c r="G98" i="3" s="1"/>
  <c r="I98" i="3" s="1"/>
  <c r="E97" i="3"/>
  <c r="G97" i="3" s="1"/>
  <c r="I97" i="3" s="1"/>
  <c r="E96" i="3"/>
  <c r="G96" i="3" s="1"/>
  <c r="I96" i="3" s="1"/>
  <c r="E95" i="3"/>
  <c r="G95" i="3" s="1"/>
  <c r="I95" i="3" s="1"/>
  <c r="E94" i="3"/>
  <c r="G94" i="3" s="1"/>
  <c r="I94" i="3" s="1"/>
  <c r="E93" i="3"/>
  <c r="G93" i="3" s="1"/>
  <c r="I93" i="3" s="1"/>
  <c r="E92" i="3"/>
  <c r="G92" i="3" s="1"/>
  <c r="I92" i="3" s="1"/>
  <c r="E91" i="3"/>
  <c r="G91" i="3" s="1"/>
  <c r="I91" i="3" s="1"/>
  <c r="E90" i="3"/>
  <c r="G90" i="3" s="1"/>
  <c r="I90" i="3" s="1"/>
  <c r="E89" i="3"/>
  <c r="G89" i="3" s="1"/>
  <c r="I89" i="3" s="1"/>
  <c r="E88" i="3"/>
  <c r="G88" i="3" s="1"/>
  <c r="I88" i="3" s="1"/>
  <c r="E87" i="3"/>
  <c r="G87" i="3" s="1"/>
  <c r="I87" i="3" s="1"/>
  <c r="E86" i="3"/>
  <c r="G86" i="3" s="1"/>
  <c r="I86" i="3" s="1"/>
  <c r="E85" i="3"/>
  <c r="G85" i="3" s="1"/>
  <c r="I85" i="3" s="1"/>
  <c r="E84" i="3"/>
  <c r="G84" i="3" s="1"/>
  <c r="I84" i="3" s="1"/>
  <c r="E83" i="3"/>
  <c r="G83" i="3" s="1"/>
  <c r="I83" i="3" s="1"/>
  <c r="E82" i="3"/>
  <c r="G82" i="3" s="1"/>
  <c r="I82" i="3" s="1"/>
  <c r="E81" i="3"/>
  <c r="G81" i="3" s="1"/>
  <c r="I81" i="3" s="1"/>
  <c r="E80" i="3"/>
  <c r="G80" i="3" s="1"/>
  <c r="I80" i="3" s="1"/>
  <c r="E79" i="3"/>
  <c r="G79" i="3" s="1"/>
  <c r="I79" i="3" s="1"/>
  <c r="E78" i="3"/>
  <c r="G78" i="3" s="1"/>
  <c r="I78" i="3" s="1"/>
  <c r="E77" i="3"/>
  <c r="G77" i="3" s="1"/>
  <c r="I77" i="3" s="1"/>
  <c r="E76" i="3"/>
  <c r="G76" i="3" s="1"/>
  <c r="I76" i="3" s="1"/>
  <c r="E75" i="3"/>
  <c r="G75" i="3" s="1"/>
  <c r="I75" i="3" s="1"/>
  <c r="E74" i="3"/>
  <c r="G74" i="3" s="1"/>
  <c r="I74" i="3" s="1"/>
  <c r="E73" i="3"/>
  <c r="G73" i="3" s="1"/>
  <c r="I73" i="3" s="1"/>
  <c r="E72" i="3"/>
  <c r="G72" i="3" s="1"/>
  <c r="I72" i="3" s="1"/>
  <c r="E71" i="3"/>
  <c r="G71" i="3" s="1"/>
  <c r="I71" i="3" s="1"/>
  <c r="E70" i="3"/>
  <c r="G70" i="3" s="1"/>
  <c r="I70" i="3" s="1"/>
  <c r="E69" i="3"/>
  <c r="G69" i="3" s="1"/>
  <c r="I69" i="3" s="1"/>
  <c r="E68" i="3"/>
  <c r="G68" i="3" s="1"/>
  <c r="I68" i="3" s="1"/>
  <c r="E67" i="3"/>
  <c r="G67" i="3" s="1"/>
  <c r="I67" i="3" s="1"/>
  <c r="E66" i="3"/>
  <c r="G66" i="3" s="1"/>
  <c r="I66" i="3" s="1"/>
  <c r="E65" i="3"/>
  <c r="G65" i="3" s="1"/>
  <c r="I65" i="3" s="1"/>
  <c r="E64" i="3"/>
  <c r="G64" i="3" s="1"/>
  <c r="I64" i="3" s="1"/>
  <c r="E63" i="3"/>
  <c r="G63" i="3" s="1"/>
  <c r="I63" i="3" s="1"/>
  <c r="E62" i="3"/>
  <c r="G62" i="3" s="1"/>
  <c r="I62" i="3" s="1"/>
  <c r="E61" i="3"/>
  <c r="G61" i="3" s="1"/>
  <c r="I61" i="3" s="1"/>
  <c r="E60" i="3"/>
  <c r="G60" i="3" s="1"/>
  <c r="I60" i="3" s="1"/>
  <c r="E59" i="3"/>
  <c r="G59" i="3" s="1"/>
  <c r="I59" i="3" s="1"/>
  <c r="E58" i="3"/>
  <c r="G58" i="3" s="1"/>
  <c r="I58" i="3" s="1"/>
  <c r="E57" i="3"/>
  <c r="G57" i="3" s="1"/>
  <c r="I57" i="3" s="1"/>
  <c r="E56" i="3"/>
  <c r="G56" i="3" s="1"/>
  <c r="I56" i="3" s="1"/>
  <c r="E55" i="3"/>
  <c r="G55" i="3" s="1"/>
  <c r="I55" i="3" s="1"/>
  <c r="E54" i="3"/>
  <c r="G54" i="3" s="1"/>
  <c r="I54" i="3" s="1"/>
  <c r="E53" i="3"/>
  <c r="G53" i="3" s="1"/>
  <c r="I53" i="3" s="1"/>
  <c r="E52" i="3"/>
  <c r="G52" i="3" s="1"/>
  <c r="I52" i="3" s="1"/>
  <c r="E51" i="3"/>
  <c r="G51" i="3" s="1"/>
  <c r="I51" i="3" s="1"/>
  <c r="E50" i="3"/>
  <c r="G50" i="3" s="1"/>
  <c r="I50" i="3" s="1"/>
  <c r="E49" i="3"/>
  <c r="G49" i="3" s="1"/>
  <c r="I49" i="3" s="1"/>
  <c r="E48" i="3"/>
  <c r="G48" i="3" s="1"/>
  <c r="I48" i="3" s="1"/>
  <c r="E47" i="3"/>
  <c r="G47" i="3" s="1"/>
  <c r="I47" i="3" s="1"/>
  <c r="E46" i="3"/>
  <c r="G46" i="3" s="1"/>
  <c r="I46" i="3" s="1"/>
  <c r="E45" i="3"/>
  <c r="G45" i="3" s="1"/>
  <c r="I45" i="3" s="1"/>
  <c r="E44" i="3"/>
  <c r="G44" i="3" s="1"/>
  <c r="I44" i="3" s="1"/>
  <c r="E43" i="3"/>
  <c r="G43" i="3" s="1"/>
  <c r="I43" i="3" s="1"/>
  <c r="E42" i="3"/>
  <c r="G42" i="3" s="1"/>
  <c r="I42" i="3" s="1"/>
  <c r="G41" i="3"/>
  <c r="I41" i="3" s="1"/>
  <c r="E41" i="3"/>
  <c r="E40" i="3"/>
  <c r="G40" i="3" s="1"/>
  <c r="I40" i="3" s="1"/>
  <c r="E39" i="3"/>
  <c r="G39" i="3" s="1"/>
  <c r="I39" i="3" s="1"/>
  <c r="E38" i="3"/>
  <c r="G38" i="3" s="1"/>
  <c r="I38" i="3" s="1"/>
  <c r="G37" i="3"/>
  <c r="I37" i="3" s="1"/>
  <c r="E37" i="3"/>
  <c r="E36" i="3"/>
  <c r="G36" i="3" s="1"/>
  <c r="I36" i="3" s="1"/>
  <c r="E35" i="3"/>
  <c r="G35" i="3" s="1"/>
  <c r="I35" i="3" s="1"/>
  <c r="E34" i="3"/>
  <c r="G34" i="3" s="1"/>
  <c r="I34" i="3" s="1"/>
  <c r="E33" i="3"/>
  <c r="G33" i="3" s="1"/>
  <c r="I33" i="3" s="1"/>
  <c r="E32" i="3"/>
  <c r="G32" i="3" s="1"/>
  <c r="I32" i="3" s="1"/>
  <c r="E31" i="3"/>
  <c r="G31" i="3" s="1"/>
  <c r="I31" i="3" s="1"/>
  <c r="E30" i="3"/>
  <c r="G30" i="3" s="1"/>
  <c r="I30" i="3" s="1"/>
  <c r="E29" i="3"/>
  <c r="G29" i="3" s="1"/>
  <c r="I29" i="3" s="1"/>
  <c r="E28" i="3"/>
  <c r="G28" i="3" s="1"/>
  <c r="I28" i="3" s="1"/>
  <c r="E27" i="3"/>
  <c r="G27" i="3" s="1"/>
  <c r="I27" i="3" s="1"/>
  <c r="E26" i="3"/>
  <c r="G26" i="3" s="1"/>
  <c r="I26" i="3" s="1"/>
  <c r="E25" i="3"/>
  <c r="G25" i="3" s="1"/>
  <c r="I25" i="3" s="1"/>
  <c r="E24" i="3"/>
  <c r="G24" i="3" s="1"/>
  <c r="I24" i="3" s="1"/>
  <c r="E23" i="3"/>
  <c r="G23" i="3" s="1"/>
  <c r="I23" i="3" s="1"/>
  <c r="E22" i="3"/>
  <c r="G22" i="3" s="1"/>
  <c r="I22" i="3" s="1"/>
  <c r="E21" i="3"/>
  <c r="G21" i="3" s="1"/>
  <c r="I21" i="3" s="1"/>
  <c r="E20" i="3"/>
  <c r="G20" i="3" s="1"/>
  <c r="I20" i="3" s="1"/>
  <c r="E19" i="3"/>
  <c r="G19" i="3" s="1"/>
  <c r="I19" i="3" s="1"/>
  <c r="G18" i="3"/>
  <c r="I18" i="3" s="1"/>
  <c r="K11" i="3"/>
  <c r="E69" i="2"/>
  <c r="E40" i="2"/>
  <c r="E29" i="2"/>
  <c r="I140" i="3" l="1"/>
  <c r="G140" i="3"/>
  <c r="Y19" i="5"/>
  <c r="Y18" i="5"/>
  <c r="G142" i="3" l="1"/>
  <c r="I17" i="9" l="1"/>
  <c r="E18" i="9"/>
  <c r="G18" i="9" s="1"/>
  <c r="E19" i="9"/>
  <c r="G19" i="9" s="1"/>
  <c r="I19" i="9" s="1"/>
  <c r="E20" i="9"/>
  <c r="G20" i="9" s="1"/>
  <c r="I20" i="9" s="1"/>
  <c r="E21" i="9"/>
  <c r="G21" i="9" s="1"/>
  <c r="I21" i="9" s="1"/>
  <c r="E22" i="9"/>
  <c r="G22" i="9"/>
  <c r="I22" i="9" s="1"/>
  <c r="E23" i="9"/>
  <c r="G23" i="9" s="1"/>
  <c r="I23" i="9" s="1"/>
  <c r="E24" i="9"/>
  <c r="G24" i="9" s="1"/>
  <c r="I24" i="9" s="1"/>
  <c r="E25" i="9"/>
  <c r="G25" i="9" s="1"/>
  <c r="I25" i="9" s="1"/>
  <c r="E26" i="9"/>
  <c r="G26" i="9" s="1"/>
  <c r="I26" i="9" s="1"/>
  <c r="E27" i="9"/>
  <c r="G27" i="9" s="1"/>
  <c r="I27" i="9" s="1"/>
  <c r="E28" i="9"/>
  <c r="G28" i="9" s="1"/>
  <c r="I28" i="9" s="1"/>
  <c r="E29" i="9"/>
  <c r="G29" i="9" s="1"/>
  <c r="I29" i="9" s="1"/>
  <c r="E30" i="9"/>
  <c r="G30" i="9" s="1"/>
  <c r="I30" i="9" s="1"/>
  <c r="E31" i="9"/>
  <c r="G31" i="9" s="1"/>
  <c r="I31" i="9" s="1"/>
  <c r="E32" i="9"/>
  <c r="G32" i="9" s="1"/>
  <c r="I32" i="9" s="1"/>
  <c r="E33" i="9"/>
  <c r="G33" i="9" s="1"/>
  <c r="I33" i="9" s="1"/>
  <c r="E34" i="9"/>
  <c r="G34" i="9" s="1"/>
  <c r="I34" i="9" s="1"/>
  <c r="E35" i="9"/>
  <c r="G35" i="9" s="1"/>
  <c r="I35" i="9" s="1"/>
  <c r="E36" i="9"/>
  <c r="G36" i="9" s="1"/>
  <c r="I36" i="9" s="1"/>
  <c r="E37" i="9"/>
  <c r="G37" i="9" s="1"/>
  <c r="I37" i="9" s="1"/>
  <c r="E38" i="9"/>
  <c r="G38" i="9" s="1"/>
  <c r="I38" i="9" s="1"/>
  <c r="E39" i="9"/>
  <c r="G39" i="9" s="1"/>
  <c r="I39" i="9" s="1"/>
  <c r="E40" i="9"/>
  <c r="G40" i="9" s="1"/>
  <c r="I40" i="9" s="1"/>
  <c r="E41" i="9"/>
  <c r="G41" i="9" s="1"/>
  <c r="I41" i="9" s="1"/>
  <c r="E42" i="9"/>
  <c r="G42" i="9" s="1"/>
  <c r="I42" i="9" s="1"/>
  <c r="E43" i="9"/>
  <c r="G43" i="9" s="1"/>
  <c r="I43" i="9" s="1"/>
  <c r="E44" i="9"/>
  <c r="G44" i="9" s="1"/>
  <c r="I44" i="9" s="1"/>
  <c r="E45" i="9"/>
  <c r="G45" i="9" s="1"/>
  <c r="I45" i="9" s="1"/>
  <c r="E46" i="9"/>
  <c r="G46" i="9" s="1"/>
  <c r="I46" i="9" s="1"/>
  <c r="E47" i="9"/>
  <c r="G47" i="9" s="1"/>
  <c r="I47" i="9" s="1"/>
  <c r="E48" i="9"/>
  <c r="G48" i="9" s="1"/>
  <c r="I48" i="9" s="1"/>
  <c r="E49" i="9"/>
  <c r="G49" i="9" s="1"/>
  <c r="I49" i="9" s="1"/>
  <c r="E50" i="9"/>
  <c r="G50" i="9" s="1"/>
  <c r="I50" i="9" s="1"/>
  <c r="E51" i="9"/>
  <c r="G51" i="9" s="1"/>
  <c r="I51" i="9" s="1"/>
  <c r="E52" i="9"/>
  <c r="G52" i="9" s="1"/>
  <c r="I52" i="9" s="1"/>
  <c r="E53" i="9"/>
  <c r="G53" i="9" s="1"/>
  <c r="I53" i="9" s="1"/>
  <c r="E54" i="9"/>
  <c r="G54" i="9" s="1"/>
  <c r="I54" i="9" s="1"/>
  <c r="E55" i="9"/>
  <c r="G55" i="9" s="1"/>
  <c r="I55" i="9" s="1"/>
  <c r="E56" i="9"/>
  <c r="G56" i="9" s="1"/>
  <c r="I56" i="9" s="1"/>
  <c r="E57" i="9"/>
  <c r="G57" i="9" s="1"/>
  <c r="I57" i="9" s="1"/>
  <c r="E58" i="9"/>
  <c r="G58" i="9" s="1"/>
  <c r="I58" i="9" s="1"/>
  <c r="E59" i="9"/>
  <c r="G59" i="9" s="1"/>
  <c r="I59" i="9" s="1"/>
  <c r="E60" i="9"/>
  <c r="G60" i="9" s="1"/>
  <c r="I60" i="9" s="1"/>
  <c r="E61" i="9"/>
  <c r="G61" i="9" s="1"/>
  <c r="I61" i="9" s="1"/>
  <c r="E62" i="9"/>
  <c r="G62" i="9" s="1"/>
  <c r="I62" i="9" s="1"/>
  <c r="E63" i="9"/>
  <c r="G63" i="9" s="1"/>
  <c r="I63" i="9" s="1"/>
  <c r="E64" i="9"/>
  <c r="G64" i="9" s="1"/>
  <c r="I64" i="9" s="1"/>
  <c r="G65" i="9" l="1"/>
  <c r="I18" i="9"/>
  <c r="I65" i="9" s="1"/>
  <c r="G67" i="9" l="1"/>
  <c r="P19" i="5"/>
  <c r="AD10" i="5" l="1"/>
  <c r="L10" i="5"/>
  <c r="C70" i="8" l="1"/>
  <c r="D12" i="8" l="1"/>
  <c r="S1" i="8" l="1"/>
  <c r="R1" i="8"/>
  <c r="N1" i="8"/>
  <c r="M1" i="8"/>
  <c r="I1" i="8"/>
  <c r="H1" i="8"/>
  <c r="D1" i="8"/>
  <c r="C1" i="8"/>
  <c r="D19" i="1" l="1"/>
  <c r="D20" i="1"/>
  <c r="AG10" i="5"/>
  <c r="AG9" i="5"/>
  <c r="AD9" i="5"/>
  <c r="AE9" i="5"/>
  <c r="AE10" i="5" l="1"/>
  <c r="AF9" i="5"/>
  <c r="AH25" i="5"/>
  <c r="AH24" i="5"/>
  <c r="AH23" i="5"/>
  <c r="AH22" i="5"/>
  <c r="AH21" i="5"/>
  <c r="AH20" i="5"/>
  <c r="AH19" i="5"/>
  <c r="AH18" i="5"/>
  <c r="AH17" i="5"/>
  <c r="AH16" i="5"/>
  <c r="AH14" i="5"/>
  <c r="AH13" i="5"/>
  <c r="AH12" i="5"/>
  <c r="G5" i="1"/>
  <c r="G3" i="1"/>
  <c r="Y17" i="5"/>
  <c r="Y16" i="5"/>
  <c r="Y15" i="5"/>
  <c r="Y14" i="5"/>
  <c r="Y12" i="5"/>
  <c r="F3" i="1"/>
  <c r="P33" i="5"/>
  <c r="P12" i="5"/>
  <c r="G20" i="5"/>
  <c r="G18" i="5"/>
  <c r="G16" i="5"/>
  <c r="F5" i="1"/>
  <c r="D5" i="1"/>
  <c r="G12" i="5" l="1"/>
  <c r="AH15" i="5"/>
  <c r="AH9" i="5" s="1"/>
  <c r="Y13" i="5"/>
  <c r="Y9" i="5" s="1"/>
  <c r="G6" i="1"/>
  <c r="F6" i="1"/>
  <c r="K82" i="2"/>
  <c r="E81" i="2"/>
  <c r="G81" i="2" s="1"/>
  <c r="I81" i="2" s="1"/>
  <c r="E80" i="2"/>
  <c r="G80" i="2" s="1"/>
  <c r="I80" i="2" s="1"/>
  <c r="E79" i="2"/>
  <c r="G79" i="2" s="1"/>
  <c r="I79" i="2" s="1"/>
  <c r="E78" i="2"/>
  <c r="G78" i="2" s="1"/>
  <c r="I78" i="2" s="1"/>
  <c r="E77" i="2"/>
  <c r="G77" i="2" s="1"/>
  <c r="I77" i="2" s="1"/>
  <c r="E76" i="2"/>
  <c r="G76" i="2" s="1"/>
  <c r="I76" i="2" s="1"/>
  <c r="E75" i="2"/>
  <c r="G75" i="2" s="1"/>
  <c r="I75" i="2" s="1"/>
  <c r="E74" i="2"/>
  <c r="G74" i="2" s="1"/>
  <c r="I74" i="2" s="1"/>
  <c r="E73" i="2"/>
  <c r="G73" i="2" s="1"/>
  <c r="I73" i="2" s="1"/>
  <c r="E72" i="2"/>
  <c r="G72" i="2" s="1"/>
  <c r="I72" i="2" s="1"/>
  <c r="E71" i="2"/>
  <c r="G71" i="2" s="1"/>
  <c r="I71" i="2" s="1"/>
  <c r="E70" i="2"/>
  <c r="G70" i="2" s="1"/>
  <c r="I70" i="2" s="1"/>
  <c r="G69" i="2"/>
  <c r="I69" i="2" s="1"/>
  <c r="E68" i="2"/>
  <c r="G68" i="2" s="1"/>
  <c r="I68" i="2" s="1"/>
  <c r="E67" i="2"/>
  <c r="G67" i="2" s="1"/>
  <c r="I67" i="2" s="1"/>
  <c r="E66" i="2"/>
  <c r="G66" i="2" s="1"/>
  <c r="I66" i="2" s="1"/>
  <c r="E65" i="2"/>
  <c r="G65" i="2" s="1"/>
  <c r="I65" i="2" s="1"/>
  <c r="E64" i="2"/>
  <c r="G64" i="2" s="1"/>
  <c r="I64" i="2" s="1"/>
  <c r="E63" i="2"/>
  <c r="G63" i="2" s="1"/>
  <c r="I63" i="2" s="1"/>
  <c r="E62" i="2"/>
  <c r="G62" i="2" s="1"/>
  <c r="I62" i="2" s="1"/>
  <c r="E61" i="2"/>
  <c r="G61" i="2" s="1"/>
  <c r="I61" i="2" s="1"/>
  <c r="E60" i="2"/>
  <c r="G60" i="2" s="1"/>
  <c r="I60" i="2" s="1"/>
  <c r="E59" i="2"/>
  <c r="G59" i="2" s="1"/>
  <c r="I59" i="2" s="1"/>
  <c r="E58" i="2"/>
  <c r="G58" i="2" s="1"/>
  <c r="I58" i="2" s="1"/>
  <c r="E57" i="2"/>
  <c r="G57" i="2" s="1"/>
  <c r="I57" i="2" s="1"/>
  <c r="E56" i="2"/>
  <c r="G56" i="2" s="1"/>
  <c r="I56" i="2" s="1"/>
  <c r="E55" i="2"/>
  <c r="G55" i="2" s="1"/>
  <c r="I55" i="2" s="1"/>
  <c r="E54" i="2"/>
  <c r="G54" i="2" s="1"/>
  <c r="I54" i="2" s="1"/>
  <c r="E53" i="2"/>
  <c r="G53" i="2" s="1"/>
  <c r="I53" i="2" s="1"/>
  <c r="E52" i="2"/>
  <c r="G52" i="2" s="1"/>
  <c r="I52" i="2" s="1"/>
  <c r="E51" i="2"/>
  <c r="G51" i="2" s="1"/>
  <c r="I51" i="2" s="1"/>
  <c r="E50" i="2"/>
  <c r="G50" i="2" s="1"/>
  <c r="I50" i="2" s="1"/>
  <c r="E49" i="2"/>
  <c r="G49" i="2" s="1"/>
  <c r="I49" i="2" s="1"/>
  <c r="E48" i="2"/>
  <c r="G48" i="2" s="1"/>
  <c r="I48" i="2" s="1"/>
  <c r="E47" i="2"/>
  <c r="G47" i="2" s="1"/>
  <c r="I47" i="2" s="1"/>
  <c r="E46" i="2"/>
  <c r="G46" i="2" s="1"/>
  <c r="I46" i="2" s="1"/>
  <c r="E45" i="2"/>
  <c r="G45" i="2" s="1"/>
  <c r="I45" i="2" s="1"/>
  <c r="E44" i="2"/>
  <c r="G44" i="2" s="1"/>
  <c r="I44" i="2" s="1"/>
  <c r="E43" i="2"/>
  <c r="G43" i="2" s="1"/>
  <c r="I43" i="2" s="1"/>
  <c r="E42" i="2"/>
  <c r="G42" i="2" s="1"/>
  <c r="I42" i="2" s="1"/>
  <c r="E41" i="2"/>
  <c r="G41" i="2" s="1"/>
  <c r="I41" i="2" s="1"/>
  <c r="G40" i="2"/>
  <c r="I40" i="2" s="1"/>
  <c r="E39" i="2"/>
  <c r="G39" i="2" s="1"/>
  <c r="I39" i="2" s="1"/>
  <c r="E38" i="2"/>
  <c r="G38" i="2" s="1"/>
  <c r="I38" i="2" s="1"/>
  <c r="E37" i="2"/>
  <c r="G37" i="2" s="1"/>
  <c r="I37" i="2" s="1"/>
  <c r="E36" i="2"/>
  <c r="G36" i="2" s="1"/>
  <c r="I36" i="2" s="1"/>
  <c r="E35" i="2"/>
  <c r="G35" i="2" s="1"/>
  <c r="I35" i="2" s="1"/>
  <c r="E34" i="2"/>
  <c r="G34" i="2" s="1"/>
  <c r="I34" i="2" s="1"/>
  <c r="E33" i="2"/>
  <c r="G33" i="2" s="1"/>
  <c r="I33" i="2" s="1"/>
  <c r="E32" i="2"/>
  <c r="G32" i="2" s="1"/>
  <c r="I32" i="2" s="1"/>
  <c r="E31" i="2"/>
  <c r="G31" i="2" s="1"/>
  <c r="I31" i="2" s="1"/>
  <c r="E30" i="2"/>
  <c r="G30" i="2" s="1"/>
  <c r="I30" i="2" s="1"/>
  <c r="G29" i="2"/>
  <c r="I29" i="2" s="1"/>
  <c r="E28" i="2"/>
  <c r="G28" i="2" s="1"/>
  <c r="I28" i="2" s="1"/>
  <c r="E27" i="2"/>
  <c r="G27" i="2" s="1"/>
  <c r="I27" i="2" s="1"/>
  <c r="E26" i="2"/>
  <c r="G26" i="2" s="1"/>
  <c r="I26" i="2" s="1"/>
  <c r="E25" i="2"/>
  <c r="G25" i="2" s="1"/>
  <c r="I25" i="2" s="1"/>
  <c r="E24" i="2"/>
  <c r="G24" i="2" s="1"/>
  <c r="I24" i="2" s="1"/>
  <c r="E23" i="2"/>
  <c r="G23" i="2" s="1"/>
  <c r="I23" i="2" s="1"/>
  <c r="E22" i="2"/>
  <c r="G22" i="2" s="1"/>
  <c r="I22" i="2" s="1"/>
  <c r="E21" i="2"/>
  <c r="G21" i="2" s="1"/>
  <c r="I21" i="2" s="1"/>
  <c r="E20" i="2"/>
  <c r="G20" i="2" s="1"/>
  <c r="I20" i="2" s="1"/>
  <c r="E19" i="2"/>
  <c r="G19" i="2" s="1"/>
  <c r="I19" i="2" s="1"/>
  <c r="E18" i="2"/>
  <c r="G18" i="2" s="1"/>
  <c r="I18" i="2" s="1"/>
  <c r="E17" i="2"/>
  <c r="G17" i="2" s="1"/>
  <c r="I17" i="2" s="1"/>
  <c r="E16" i="2"/>
  <c r="G16" i="2" s="1"/>
  <c r="I16" i="2" s="1"/>
  <c r="G15" i="2"/>
  <c r="I15" i="2" s="1"/>
  <c r="K11" i="2"/>
  <c r="I82" i="2" l="1"/>
  <c r="G82" i="2"/>
  <c r="G84" i="2" l="1"/>
  <c r="G7" i="1"/>
  <c r="F7" i="1"/>
  <c r="I29" i="1" l="1"/>
  <c r="I27" i="1"/>
  <c r="I26" i="1"/>
  <c r="I25" i="1"/>
  <c r="I24" i="1"/>
  <c r="I22" i="1"/>
  <c r="I21" i="1"/>
  <c r="I20" i="1"/>
  <c r="I19" i="1"/>
  <c r="K65" i="9"/>
  <c r="K11" i="9"/>
  <c r="C76" i="8"/>
  <c r="D66" i="8" s="1"/>
  <c r="G4" i="1"/>
  <c r="F4" i="1"/>
  <c r="I14" i="1" l="1"/>
  <c r="I5" i="6"/>
  <c r="K5" i="6" s="1"/>
  <c r="K11" i="7"/>
  <c r="I17" i="7"/>
  <c r="G14" i="5"/>
  <c r="G15" i="5"/>
  <c r="G19" i="5"/>
  <c r="G22" i="5"/>
  <c r="G23" i="5"/>
  <c r="G24" i="5"/>
  <c r="G13" i="5" l="1"/>
  <c r="C77" i="8"/>
  <c r="G21" i="5" l="1"/>
  <c r="I15" i="1"/>
  <c r="D6" i="1" l="1"/>
  <c r="G25" i="5"/>
  <c r="P13" i="5" l="1"/>
  <c r="P20" i="5"/>
  <c r="P16" i="5"/>
  <c r="P15" i="5"/>
  <c r="P23" i="5"/>
  <c r="P17" i="5"/>
  <c r="P21" i="5"/>
  <c r="P22" i="5"/>
  <c r="P18" i="5"/>
  <c r="L9" i="5"/>
  <c r="E3" i="1" s="1"/>
  <c r="E6" i="1" l="1"/>
  <c r="I6" i="1" s="1"/>
  <c r="P14" i="5"/>
  <c r="P9" i="5" s="1"/>
  <c r="E5" i="1" l="1"/>
  <c r="I5" i="1" s="1"/>
  <c r="I11" i="1" l="1"/>
  <c r="I12" i="1"/>
  <c r="E4" i="1"/>
  <c r="AF10" i="5"/>
  <c r="I9" i="1" l="1"/>
  <c r="K7" i="1" s="1"/>
  <c r="G17" i="5"/>
  <c r="D3" i="1"/>
  <c r="I3" i="1" s="1"/>
  <c r="G9" i="5" l="1"/>
  <c r="D7" i="1" s="1"/>
  <c r="D4" i="1"/>
  <c r="I4" i="1" s="1"/>
  <c r="K3" i="1" l="1"/>
  <c r="K11" i="1" s="1"/>
  <c r="E7" i="1"/>
  <c r="I7" i="1" s="1"/>
</calcChain>
</file>

<file path=xl/sharedStrings.xml><?xml version="1.0" encoding="utf-8"?>
<sst xmlns="http://schemas.openxmlformats.org/spreadsheetml/2006/main" count="1934" uniqueCount="603">
  <si>
    <t>set aside for tax</t>
  </si>
  <si>
    <t>take-home</t>
  </si>
  <si>
    <t>Date</t>
  </si>
  <si>
    <t>GST 10%</t>
  </si>
  <si>
    <t>average</t>
  </si>
  <si>
    <t>Activated 13/07/2011</t>
  </si>
  <si>
    <t xml:space="preserve">(ASIC)152 083 997  </t>
  </si>
  <si>
    <t>(MANTILLA MEDICAL PTY LTD)</t>
  </si>
  <si>
    <t>43 152 083 997</t>
  </si>
  <si>
    <t>ABN 2nd</t>
  </si>
  <si>
    <t>(sole trader)</t>
  </si>
  <si>
    <t>35 674 757 463</t>
  </si>
  <si>
    <t>ABN 1st</t>
  </si>
  <si>
    <t>Car Wash</t>
  </si>
  <si>
    <t>dental/surgical/medical loupes</t>
  </si>
  <si>
    <t>Business expenses</t>
  </si>
  <si>
    <t>(Business KM's / Total KM's)</t>
  </si>
  <si>
    <t>Business Percentage:</t>
  </si>
  <si>
    <t>Sub Total:</t>
  </si>
  <si>
    <t>Business</t>
  </si>
  <si>
    <t>Home to Surgery</t>
  </si>
  <si>
    <t>Expenses</t>
  </si>
  <si>
    <t>Odometer</t>
  </si>
  <si>
    <t>End</t>
  </si>
  <si>
    <t>Start</t>
  </si>
  <si>
    <t>Time</t>
  </si>
  <si>
    <t>Date of Journey</t>
  </si>
  <si>
    <t>FUEL / others</t>
  </si>
  <si>
    <t>Business KMs</t>
  </si>
  <si>
    <t xml:space="preserve"> Purpose</t>
  </si>
  <si>
    <t>Kilometres</t>
  </si>
  <si>
    <t>Purpose of Journey</t>
  </si>
  <si>
    <t>Total</t>
  </si>
  <si>
    <t>BBP87T</t>
  </si>
  <si>
    <t>Registration Number:</t>
  </si>
  <si>
    <r>
      <t>Engine Capacity</t>
    </r>
    <r>
      <rPr>
        <sz val="10"/>
        <rFont val="Arial"/>
        <family val="2"/>
      </rPr>
      <t xml:space="preserve">:                                 </t>
    </r>
  </si>
  <si>
    <t>CRV MY07</t>
  </si>
  <si>
    <t>Model:</t>
  </si>
  <si>
    <t>Honda</t>
  </si>
  <si>
    <r>
      <t>Car Make</t>
    </r>
    <r>
      <rPr>
        <sz val="10"/>
        <rFont val="Arial"/>
        <family val="2"/>
      </rPr>
      <t xml:space="preserve">:                                              </t>
    </r>
    <r>
      <rPr>
        <b/>
        <u/>
        <sz val="10"/>
        <rFont val="Arial"/>
        <family val="2"/>
      </rPr>
      <t/>
    </r>
  </si>
  <si>
    <r>
      <t>Vehicle No</t>
    </r>
    <r>
      <rPr>
        <sz val="10"/>
        <rFont val="Arial"/>
        <family val="2"/>
      </rPr>
      <t xml:space="preserve">:                                           </t>
    </r>
  </si>
  <si>
    <t>Anecito Mantilla</t>
  </si>
  <si>
    <t>Name:</t>
  </si>
  <si>
    <t>Vehicle Log Book</t>
  </si>
  <si>
    <t>Jessica School</t>
  </si>
  <si>
    <t>Tower Insurance</t>
  </si>
  <si>
    <t>1st Quarter</t>
  </si>
  <si>
    <t>2nd Quarter</t>
  </si>
  <si>
    <t>3rd Quarter</t>
  </si>
  <si>
    <t>4th Quarter</t>
  </si>
  <si>
    <t>week 1</t>
  </si>
  <si>
    <t>weeks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</si>
  <si>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</si>
  <si>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</si>
  <si>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</si>
  <si>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</si>
  <si>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</si>
  <si>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</si>
  <si>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</si>
  <si>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</si>
  <si>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</si>
  <si>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</si>
  <si>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</si>
  <si>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</si>
  <si>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FIRST QUARTER</t>
  </si>
  <si>
    <t>SECOND QUARTER</t>
  </si>
  <si>
    <t>THIRD QUARTER</t>
  </si>
  <si>
    <t>FOURTH QUARTER</t>
  </si>
  <si>
    <t xml:space="preserve">  --- GST paid to business</t>
  </si>
  <si>
    <t>Business income summary (Wollombi Medical Practice)</t>
  </si>
  <si>
    <t>2nd Quarter (Oct-Dec)</t>
  </si>
  <si>
    <t>1st Quarter (July-Sept)</t>
  </si>
  <si>
    <t>3rd Quarter (Jan-March)</t>
  </si>
  <si>
    <t>4th Quarter (Apr-June)</t>
  </si>
  <si>
    <t>Cessnock Hospital VMO</t>
  </si>
  <si>
    <t>Cessnock VMO Hospital Pay</t>
  </si>
  <si>
    <t>LOCUM PayG</t>
  </si>
  <si>
    <t>PAY received</t>
  </si>
  <si>
    <t>Business Expenses</t>
  </si>
  <si>
    <t xml:space="preserve">  -- private car used kilometers</t>
  </si>
  <si>
    <t>(kms)</t>
  </si>
  <si>
    <t xml:space="preserve">   --- Mileage (kms)</t>
  </si>
  <si>
    <t>Business Car (petrol-running)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</si>
  <si>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</si>
  <si>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</si>
  <si>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</si>
  <si>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</si>
  <si>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</si>
  <si>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</si>
  <si>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</si>
  <si>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</si>
  <si>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</si>
  <si>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</si>
  <si>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</si>
  <si>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</si>
  <si>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Location</t>
  </si>
  <si>
    <t>Wyong</t>
  </si>
  <si>
    <t>Pay</t>
  </si>
  <si>
    <t>Tax Witheld</t>
  </si>
  <si>
    <t>Month</t>
  </si>
  <si>
    <t>Paid</t>
  </si>
  <si>
    <t>PAYG</t>
  </si>
  <si>
    <t>True Tax estimate</t>
  </si>
  <si>
    <t xml:space="preserve">  --- Take Home Pay (70%)</t>
  </si>
  <si>
    <t xml:space="preserve"> --- 30% to the surgery</t>
  </si>
  <si>
    <t>total</t>
  </si>
  <si>
    <t xml:space="preserve">  --- estimate tax 30% to keep</t>
  </si>
  <si>
    <t>TOTAL INCOME</t>
  </si>
  <si>
    <t>30% to Surgery</t>
  </si>
  <si>
    <t>Estimate Total Income</t>
  </si>
  <si>
    <t>Locum taxable income</t>
  </si>
  <si>
    <t>Locum tax witheld</t>
  </si>
  <si>
    <t>Estimate Usable Income</t>
  </si>
  <si>
    <t xml:space="preserve">total </t>
  </si>
  <si>
    <t>maxtor 1TB USB</t>
  </si>
  <si>
    <t>WD 1.5TB</t>
  </si>
  <si>
    <t>CAR HIRE EXPENSE</t>
  </si>
  <si>
    <t>CRV - maintenance</t>
  </si>
  <si>
    <t>Captiva maintenance</t>
  </si>
  <si>
    <t>70% take home</t>
  </si>
  <si>
    <t>GST 10% paid to surgery</t>
  </si>
  <si>
    <t>10% GST charged</t>
  </si>
  <si>
    <t>Payment</t>
  </si>
  <si>
    <t>Hertz Car Hire</t>
  </si>
  <si>
    <t>Petrol use for business</t>
  </si>
  <si>
    <t>car hire petrol</t>
  </si>
  <si>
    <t>1st quarter</t>
  </si>
  <si>
    <t>business</t>
  </si>
  <si>
    <t>car used</t>
  </si>
  <si>
    <t>BMW</t>
  </si>
  <si>
    <t>x3 2011</t>
  </si>
  <si>
    <t>Pick up from Dealer</t>
  </si>
  <si>
    <t>Home/Surgery/CDH/Surg/Home</t>
  </si>
  <si>
    <t>2-4/12/2011</t>
  </si>
  <si>
    <t>Home/Surg/Home</t>
  </si>
  <si>
    <t>Home/surg/CDH/Home</t>
  </si>
  <si>
    <t>Home/CDH/Home</t>
  </si>
  <si>
    <t>Home/CDH</t>
  </si>
  <si>
    <t>CDH/Surg/CDH/Home</t>
  </si>
  <si>
    <t>Home/Surg/CDH/Surg/Home</t>
  </si>
  <si>
    <t>Home/Surg/CDH/Surg/CDH/Surg /Home</t>
  </si>
  <si>
    <t>Home/Surg/CDH/Surg/CDH/Surg /CDH/Surg/CDH/Home</t>
  </si>
  <si>
    <t>Home/Cosco/Home</t>
  </si>
  <si>
    <t>Home/Surg/CDH/Home</t>
  </si>
  <si>
    <t>Home/BMW/Surg/CDH/Surg/Home</t>
  </si>
  <si>
    <t>Home/Surg/CDH/Surg/CDH/Surg/Home</t>
  </si>
  <si>
    <t>Home/CDH/Surg/CDH</t>
  </si>
  <si>
    <t>CDH/Surg/home visit/CDH/Surg/Home</t>
  </si>
  <si>
    <t>Home/CDH/Surg/CDH/Home</t>
  </si>
  <si>
    <t>Home/CDH/Surg/home visit/Home</t>
  </si>
  <si>
    <t>Home/CDH/Surg/CDH/Surg/CDH/Home</t>
  </si>
  <si>
    <t>Home/BMW/Surg/Surg/HomeVisit/Surg /Home</t>
  </si>
  <si>
    <t>Home/Novotel Manly/Home</t>
  </si>
  <si>
    <t>30-31 /12/2012</t>
  </si>
  <si>
    <t>plus 10% GST (if applicable)</t>
  </si>
  <si>
    <t>home BMW home</t>
  </si>
  <si>
    <t>Home-surgery-home</t>
  </si>
  <si>
    <t>Home-Surg-hospital-Surg-Home</t>
  </si>
  <si>
    <t>Home-hospital-home-hospital</t>
  </si>
  <si>
    <t>hospital-home-hospital-home</t>
  </si>
  <si>
    <t>1-3/1/2012</t>
  </si>
  <si>
    <t>Sydney</t>
  </si>
  <si>
    <t>14-15/2/12</t>
  </si>
  <si>
    <t>24-26/2/12</t>
  </si>
  <si>
    <t>10-11/3/12</t>
  </si>
  <si>
    <t>13-14/3/12</t>
  </si>
  <si>
    <t>Coffs harbour conference</t>
  </si>
  <si>
    <t>supplies</t>
  </si>
  <si>
    <t>Sydney and HPMI conference</t>
  </si>
  <si>
    <t>18-19/3/2012</t>
  </si>
  <si>
    <t>Home-hospital weekend on call</t>
  </si>
  <si>
    <t>Sydney - accountant</t>
  </si>
  <si>
    <t>Home-NH-hospital-Surg-Home</t>
  </si>
  <si>
    <t>BZY90B</t>
  </si>
  <si>
    <t>X3</t>
  </si>
  <si>
    <t>Car Maintenance</t>
  </si>
  <si>
    <t>captiva registration</t>
  </si>
  <si>
    <t>Debtor - resource fee</t>
  </si>
  <si>
    <t>Sundry-Athletics carnival</t>
  </si>
  <si>
    <t>Sundry-World of Maths</t>
  </si>
  <si>
    <t>Debtor-tuition fee / technology fee / building fee</t>
  </si>
  <si>
    <t>Sundry-Gymnastics</t>
  </si>
  <si>
    <t>Debtor-tuition fee / technology fee / building fee / Resource fee</t>
  </si>
  <si>
    <t>Jessica Uniforms</t>
  </si>
  <si>
    <t>uniform</t>
  </si>
  <si>
    <t>shoes</t>
  </si>
  <si>
    <t>trackpants</t>
  </si>
  <si>
    <t>jackets x2</t>
  </si>
  <si>
    <t>mathers</t>
  </si>
  <si>
    <t>Business equipment/car hire/petrol</t>
  </si>
  <si>
    <t>kilometers use re:business to other car (CRV prior to BMW)</t>
  </si>
  <si>
    <t>captiva Travels</t>
  </si>
  <si>
    <t>Charina work uniform (TARGET)</t>
  </si>
  <si>
    <t>pacific brands uniform</t>
  </si>
  <si>
    <t>uniform-pants</t>
  </si>
  <si>
    <t>Cessnock VMO private</t>
  </si>
  <si>
    <t>(NO GST)</t>
  </si>
  <si>
    <t>date</t>
  </si>
  <si>
    <t>Charina Mantilla</t>
  </si>
  <si>
    <t>BB25ZY</t>
  </si>
  <si>
    <t>25-30% to Surgery</t>
  </si>
  <si>
    <t>age care PIP</t>
  </si>
  <si>
    <t>PIP</t>
  </si>
  <si>
    <t>income</t>
  </si>
  <si>
    <t>GST</t>
  </si>
  <si>
    <t>Total get</t>
  </si>
  <si>
    <t>teaching</t>
  </si>
  <si>
    <t>Transfer from  NetBank AdministrationFees</t>
  </si>
  <si>
    <t>Transfer from  NetBank equipment hire</t>
  </si>
  <si>
    <t>Bank Fee</t>
  </si>
  <si>
    <t>Account Fee</t>
  </si>
  <si>
    <t>Direct Debit 215806 AUDI 00163857</t>
  </si>
  <si>
    <t>Home Loan Pymt NetBank SuperContribution</t>
  </si>
  <si>
    <t>Transfer to xx1093 NetBank salary secretary</t>
  </si>
  <si>
    <t>TRUST</t>
  </si>
  <si>
    <t>Direct Credit 128594 WMP DR MANTILAS PAY</t>
  </si>
  <si>
    <t>Direct Credit 128594 WOLLOMBIMEDPRACT DR.MANTILLAS PAY</t>
  </si>
  <si>
    <t>Direct Credit 037819 GPTRAINING-VALLE VALLEY TO COAST</t>
  </si>
  <si>
    <t>Direct Debit 009347 BMW AUST FINANCE ODDS LOAN # 902093</t>
  </si>
  <si>
    <t>Direct Debit 251350 EXETEL CUST-107258</t>
  </si>
  <si>
    <t>Transfer to CBA A/c NetBank AdministrationFees</t>
  </si>
  <si>
    <t>Transfer to CBA A/c NetBank equipment hire</t>
  </si>
  <si>
    <t>Transfer to xx1557 NetBank Doctors Salary</t>
  </si>
  <si>
    <t>week 14</t>
  </si>
  <si>
    <t>RMS ETOLL PH 131865 PARRAMATTA  AUS Card xx2508 Value Date: 22/12/2013</t>
  </si>
  <si>
    <t>SYD APRT EPARK ONL28 SYDNEY INTERN  AUS Card xx2508 Value Date: 23/12/2013</t>
  </si>
  <si>
    <t>COLES EXPRESS 1517 GLENDALE NS AUS Card xx2508 Value Date: 21/12/2013</t>
  </si>
  <si>
    <t>AMA NSW LTD          NetBank BPAY 758060 22649503 AMA NSW</t>
  </si>
  <si>
    <t>SAFE N SOUND SELF STOR KOTARA  AUS Card xx2508 Value Date: 15/12/2013</t>
  </si>
  <si>
    <t>Direct Credit 128594 WMP Dr Mantillas pay</t>
  </si>
  <si>
    <t>SECURE SENTINEL QB NORTH SYDNEY  AUS Card xx2508 Value Date: 06/12/2013</t>
  </si>
  <si>
    <t>ACRRM BRISBANE  AUS Card xx2508 Value Date: 09/12/2013</t>
  </si>
  <si>
    <t>COLES EXPRESS 1747 KOTARA NS AUS Card xx7766 Value Date: 10/12/2013</t>
  </si>
  <si>
    <t>COSTCO WHOLESALE PTY LIDCOMBE  AUS Card xx2508 Value Date: 08/12/2013</t>
  </si>
  <si>
    <t>Transfer to CBA A/c NetBank Equipment Hire</t>
  </si>
  <si>
    <t>Direct Debit 068525 Virgin Mobile P44678375</t>
  </si>
  <si>
    <t>COLES EXPRESS 1747 KOTARA NS AUS Card xx7766 Value Date: 01/12/2013</t>
  </si>
  <si>
    <t>Transfer to other Bank NetBank ABHUB</t>
  </si>
  <si>
    <t>Direct Credit 002221 SIP PIP PYMT 440483 006</t>
  </si>
  <si>
    <t>Direct Credit 002221 SIP ACAI PYMT 0440483022</t>
  </si>
  <si>
    <t>COLES EXPRESS 1747 KOTARA NS AUS Card xx7766 Value Date: 17/11/2013</t>
  </si>
  <si>
    <t>TAX OFFICE PAYMENTS  NetBank BPAY 75556 431520839973360 BASsept</t>
  </si>
  <si>
    <t>SAFE N SOUND SELF STOR KOTARA  AUS Card xx2508 Value Date: 15/11/2013</t>
  </si>
  <si>
    <t>COLES EXPRESS 1747 KOTARA NS AUS Card xx7766 Value Date: 04/11/2013</t>
  </si>
  <si>
    <t>Direct Debit 068525 Virgin Mobile P44022440</t>
  </si>
  <si>
    <t>KLOSTER BMW NEWCASTLE WES NS AUS Card xx2508 Value Date: 01/11/2013</t>
  </si>
  <si>
    <t>Direct Debit 068525 Virgin Mobile P43942742</t>
  </si>
  <si>
    <t>SHELL ABERDARE CESSNOCK NS AUS Card xx2508 Value Date: 30/10/2013</t>
  </si>
  <si>
    <t>ALLIANZ NATIONAL     NetBank BPAY 90399 11310000293225 BMW insurance</t>
  </si>
  <si>
    <t>COLES EXPRESS 1747 KOTARA NS AUS Card xx2508 Value Date: 27/10/2013</t>
  </si>
  <si>
    <t>Home Loan Pymt NetBank borrow return</t>
  </si>
  <si>
    <t>Transfer to xx1557 NetBank Super Insurance ad</t>
  </si>
  <si>
    <t>RMS ETOLL PH 131865 PARRAMATTA  AUS Card xx2508 Value Date: 13/10/2013</t>
  </si>
  <si>
    <t>SAFE N SOUND SELF STOR KOTARA  AUS Card xx2508 Value Date: 15/10/2013</t>
  </si>
  <si>
    <t>Transfer to other Bank NetBank GPeducation</t>
  </si>
  <si>
    <t>Transfer from  NetBank borrow</t>
  </si>
  <si>
    <t>APPLE STORE R385 CHARLESTOWN AU AUS Card xx2508 Value Date: 10/10/2013</t>
  </si>
  <si>
    <t>COLES EXPRESS 1747 KOTARA NS AUS Card xx7766 Value Date: 10/10/2013</t>
  </si>
  <si>
    <t>RMS ETOLL PH 131865 PARRAMATTA  AUS Card xx2508 Value Date: 06/10/2013</t>
  </si>
  <si>
    <t>Direct Debit 068525 Virgin Mobile P43376552</t>
  </si>
  <si>
    <t>200 RTA INTERNET /IVR SURRY HILLS  AUS Card xx2508 Value Date: 30/09/2013</t>
  </si>
  <si>
    <t>THERAPEUTIC GUIDELINE NORTH MELBOUR  AUS Card xx2508 Value Date: 30/09/2013</t>
  </si>
  <si>
    <t>QBE CTP SYDNEY  AUS Card xx2508 Value Date: 30/09/2013</t>
  </si>
  <si>
    <t>Direct Debit 068525 Virgin Mobile P43305820</t>
  </si>
  <si>
    <t>THE BOOK DEPOSITORY 441452307905 GB GBR Card xx2508 AUD 77.40 Value Date: 30/09/2013</t>
  </si>
  <si>
    <t>Transfer to xx9179 NetBank OROTON doctors bag</t>
  </si>
  <si>
    <t>Business expenses (as downloaded from bank excel format)</t>
  </si>
  <si>
    <t>Incomes</t>
  </si>
  <si>
    <t>Hospital</t>
  </si>
  <si>
    <t>Books return / reimbursed</t>
  </si>
  <si>
    <t>EXPENSES</t>
  </si>
  <si>
    <t>ACCOUNT FEE</t>
  </si>
  <si>
    <t>CAR PETROL / INSURANCE / REGO / Maintenance</t>
  </si>
  <si>
    <t>Doctors Registratrion</t>
  </si>
  <si>
    <t>Supplies/Storage</t>
  </si>
  <si>
    <t>Mobile / Internet / Email / Website</t>
  </si>
  <si>
    <t>SuperContribution</t>
  </si>
  <si>
    <t>ATO tax payment bas / Accountant Fees</t>
  </si>
  <si>
    <t>Car Park registration for the medical conference travel</t>
  </si>
  <si>
    <t>Fees - to admin and equipment fees</t>
  </si>
  <si>
    <t>Fees - Doctors Salaries</t>
  </si>
  <si>
    <t>COMPANY</t>
  </si>
  <si>
    <t>Income</t>
  </si>
  <si>
    <t>From the company</t>
  </si>
  <si>
    <t>Transfer from  NetBank Equipment Hire</t>
  </si>
  <si>
    <t>Secretary Fees</t>
  </si>
  <si>
    <t>Account fee</t>
  </si>
  <si>
    <t>Car rego/maintenance/petrol</t>
  </si>
  <si>
    <t>AUDI CENTRE NEWCASTLE NEWCASTLE NS AUS Card xx7748 Value Date: 21/12/2013</t>
  </si>
  <si>
    <t>COLES EXPRESS 1517 GLENDALE NS AUS Card xx7748 Value Date: 11/10/2013</t>
  </si>
  <si>
    <t>COLES EXPRESS 1517 GLENDALE NS AUS Card xx7748 Value Date: 17/10/2013</t>
  </si>
  <si>
    <t>LOWES PETROLEUM CESSNOCK NS AUS Card xx7748 Value Date: 04/10/2013</t>
  </si>
  <si>
    <t>SHELL ABERDARE CESSNOCK NS AUS Card xx7748 Value Date: 06/12/2013</t>
  </si>
  <si>
    <t>SHELL ABERDARE CESSNOCK NS AUS Card xx7748 Value Date: 07/11/2013</t>
  </si>
  <si>
    <t>SHELL ABERDARE CESSNOCK NS AUS Card xx7748 Value Date: 12/12/2013</t>
  </si>
  <si>
    <t>SHELL ABERDARE CESSNOCK NS AUS Card xx7748 Value Date: 13/11/2013</t>
  </si>
  <si>
    <t>SHELL ABERDARE CESSNOCK NS AUS Card xx7748 Value Date: 19/12/2013</t>
  </si>
  <si>
    <t>SHELL ABERDARE CESSNOCK NS AUS Card xx7748 Value Date: 21/11/2013</t>
  </si>
  <si>
    <t>SHELL ABERDARE CESSNOCK NS AUS Card xx7748 Value Date: 29/11/2013</t>
  </si>
  <si>
    <t>Transfer to xx1093 NetBank Super Insurance ad</t>
  </si>
  <si>
    <t>ATO / BAS / Accountant fees</t>
  </si>
  <si>
    <t>TAX OFFICE PAYMENTS  NetBank BPAY 75556 2008370324756459 ATO installment</t>
  </si>
  <si>
    <t>TAX OFFICE PAYMENTS  NetBank BPAY 75556 249469798118160 BASsept</t>
  </si>
  <si>
    <t>Supplies/Internet service/ website maintenance/table/chairs</t>
  </si>
  <si>
    <t>Home Loan Pymt NetBank chairs</t>
  </si>
  <si>
    <t>Home Loan Pymt NetBank Table</t>
  </si>
  <si>
    <t>CESSNOCK TECHNOLOGY CE CESSNOCK  AUS Card xx7748 Value Date: 04/11/2013</t>
  </si>
  <si>
    <t>USB data stick</t>
  </si>
  <si>
    <t>GALLERIE JEWELLERY KOTARA  AUS Card xx7748 Value Date: 20/12/2013</t>
  </si>
  <si>
    <t>BRI*MANTILLAMEDICAL.CO 180-0091917 MA USA Card xx7748 AUD 19.99 Value Date: 15/10/2013</t>
  </si>
  <si>
    <t>DAVID JONES LIMITED KOTARA  AUS Card xx7748 Value Date: 02/11/2013</t>
  </si>
  <si>
    <t>Direct Debit 005221 FLEXIRENT 1246379</t>
  </si>
  <si>
    <t>miscellaneous</t>
  </si>
  <si>
    <t>expense</t>
  </si>
  <si>
    <t>Surgery (GST given to the surgery)</t>
  </si>
  <si>
    <t>Medicare (full income, no GST from medicare)</t>
  </si>
  <si>
    <t>Direct Credit 409463 HNELHD 1581611   (GST charged)</t>
  </si>
  <si>
    <t>Direct Credit 409463 HNELHD 1588793    (GST charged)</t>
  </si>
  <si>
    <t>Direct Credit 409463 HNELHD 1593187      (GST charged)</t>
  </si>
  <si>
    <t>Direct Credit 409463 HNELHD 1585235    (no  GST)</t>
  </si>
  <si>
    <t>Direct Credit 409463 HNELHD 1587886    (no  GST)</t>
  </si>
  <si>
    <t>Direct Credit 409463 HNELHD 1594150    (no  GST)</t>
  </si>
  <si>
    <t>AIG Caisse Auto EP2 Pa GenÃ¨ve 15 AÃ©r CH CHE Card xx2508 CHF 1.00 Value Date: 26/01/2014</t>
  </si>
  <si>
    <t>AIG vente en ligne GenÃ¨ve 15 AÃ©r CH CHE Card xx2508 CHF 20.00 Value Date: 25/01/2014</t>
  </si>
  <si>
    <t>AUTOROUTE BLANCH BONNEVILLE FR FRA Card xx2508 EUR 3.90 Value Date: 18/01/2014</t>
  </si>
  <si>
    <t>AUTOROUTE BLANCH BONNEVILLE FR FRA Card xx2508 EUR 5.70 Value Date: 25/01/2014</t>
  </si>
  <si>
    <t>BALCONS DU SAVOY CHAMONIX MONT FR FRA Card xx2508 EUR 1158.90 Value Date: 03/01/2014</t>
  </si>
  <si>
    <t>BALCONS DU SAVOY CHAMONIX MONT FR FRA Card xx2508 EUR 31.00 Value Date: 24/01/2014</t>
  </si>
  <si>
    <t>BP GENEVE MALAGNOU GENEVE CH CHE Card xx2508 CHF 47.12 Value Date: 25/01/2014</t>
  </si>
  <si>
    <t>Burger King Cointrin G GenÃ¨ve 15 AÃ©r CH CHE Card xx7766 CHF 18.10 Value Date: 26/01/2014</t>
  </si>
  <si>
    <t>CAFE VALENTINO CHAMONIX MONT FR FRA Card xx2508 EUR 44.40 Value Date: 18/01/2014</t>
  </si>
  <si>
    <t>CASINO GROSSET LES DEUX ALPE FR FRA Card xx7766 EUR 6.94 Value Date: 23/01/2014</t>
  </si>
  <si>
    <t>COLES EXPRESS 1517 GLENDALE NS AUS Card xx2508 Value Date: 31/12/2013</t>
  </si>
  <si>
    <t>COLES EXPRESS 1747 KOTARA NS AUS Card xx7766 Value Date: 03/02/2014</t>
  </si>
  <si>
    <t>COLES EXPRESS 1747 KOTARA NS AUS Card xx7766 Value Date: 03/03/2014</t>
  </si>
  <si>
    <t>COLES EXPRESS 1747 KOTARA NS AUS Card xx7766 Value Date: 10/02/2014</t>
  </si>
  <si>
    <t>COLES EXPRESS 1747 KOTARA NS AUS Card xx7766 Value Date: 14/03/2014</t>
  </si>
  <si>
    <t>COLES EXPRESS 1747 KOTARA NS AUS Card xx7766 Value Date: 21/02/2014</t>
  </si>
  <si>
    <t>COLES EXPRESS 1747 KOTARA NS AUS Card xx7766 Value Date: 24/02/2014</t>
  </si>
  <si>
    <t>COLES EXPRESS 1747 KOTARA NS AUS Card xx7766 Value Date: 24/03/2014</t>
  </si>
  <si>
    <t>Direct Credit 409463 HNELHD 1605838</t>
  </si>
  <si>
    <t>Direct Credit 409463 HNELHD 1608573</t>
  </si>
  <si>
    <t>Direct Debit 068525 Virgin Mobile P45266801</t>
  </si>
  <si>
    <t>Direct Debit 068525 Virgin Mobile P45316236</t>
  </si>
  <si>
    <t>Direct Debit 068525 Virgin Mobile P45890560</t>
  </si>
  <si>
    <t>Direct Debit 068525 Virgin Mobile P45978140</t>
  </si>
  <si>
    <t>Direct Debit 068525 Virgin Mobile P46561570</t>
  </si>
  <si>
    <t>Direct Debit 068525 Virgin Mobile P46643109</t>
  </si>
  <si>
    <t>EUROPCAR SWITZERLAND KLOTEN CH CHE Card xx2508 AUD 1162.79 Value Date: 26/01/2014</t>
  </si>
  <si>
    <t>International Transaction Fee Value Date: 03/01/2014</t>
  </si>
  <si>
    <t>International Transaction Fee Value Date: 18/01/2014</t>
  </si>
  <si>
    <t>International Transaction Fee Value Date: 19/01/2014</t>
  </si>
  <si>
    <t>International Transaction Fee Value Date: 20/01/2014</t>
  </si>
  <si>
    <t>International Transaction Fee Value Date: 21/01/2014</t>
  </si>
  <si>
    <t>International Transaction Fee Value Date: 22/01/2014</t>
  </si>
  <si>
    <t>International Transaction Fee Value Date: 23/01/2014</t>
  </si>
  <si>
    <t>International Transaction Fee Value Date: 24/01/2014</t>
  </si>
  <si>
    <t>International Transaction Fee Value Date: 25/01/2014</t>
  </si>
  <si>
    <t>International Transaction Fee Value Date: 26/01/2014</t>
  </si>
  <si>
    <t>LA POTINIERE CHAMONIX MONT FR FRA Card xx2508 EUR 67.70 Value Date: 21/01/2014</t>
  </si>
  <si>
    <t>LE NATIONAL CHAMONIX MONT FR FRA Card xx2508 EUR 58.40 Value Date: 19/01/2014</t>
  </si>
  <si>
    <t>Manor AG - 709/Food Geneve  CHE Card xx2508 CHF 21.95 Value Date: 25/01/2014</t>
  </si>
  <si>
    <t>Manor AG - 709/Food Geneve  CHE Card xx2508 CHF 73.00 Value Date: 25/01/2014</t>
  </si>
  <si>
    <t>Manor AG - 709/Food Geneve  CHE Card xx7766 CHF 15.20 Value Date: 25/01/2014</t>
  </si>
  <si>
    <t>Manor AG - 709/Food Geneve  CHE Card xx7766 CHF 21.70 Value Date: 25/01/2014</t>
  </si>
  <si>
    <t>Mike Wong Cendrier Geneve  CHE Card xx2508 AUD 66.21 Value Date: 25/01/2014</t>
  </si>
  <si>
    <t>MONOPRIX       9300066 SALLANCHES  FRA Card xx7766 EUR 21.57 Value Date: 25/01/2014</t>
  </si>
  <si>
    <t>Montreux Jazz Shop GVA GenÃ¨ve 15 AÃ©r CH CHE Card xx2508 CHF 22.90 Value Date: 18/01/2014</t>
  </si>
  <si>
    <t>Parking des Alpes GenÃ¨ve CH CHE Card xx2508 CHF 29.00 Value Date: 25/01/2014</t>
  </si>
  <si>
    <t>PLANARDS SELF CHAMONIX MONT FR FRA Card xx2508 EUR 36.80 Value Date: 22/01/2014</t>
  </si>
  <si>
    <t>PLANARDS SELF CHAMONIX MONT FR FRA Card xx2508 EUR 37.80 Value Date: 24/01/2014</t>
  </si>
  <si>
    <t>PO BOX RENEWAL/POST MELBOURNE  AUS Card xx2508 Value Date: 04/03/2014</t>
  </si>
  <si>
    <t>RÃ©sidence Mont-Blanc GenÃ¨ve CH CHE Card xx2508 CHF 5.00 Value Date: 26/01/2014</t>
  </si>
  <si>
    <t>RMS ETOLL PH 131865 PARRAMATTA  AUS Card xx2508 Value Date: 02/03/2014</t>
  </si>
  <si>
    <t>RYDGES SYDNEY AIPORT H SYDNEY INTERN NS AUS Card xx2508 Value Date: 05/01/2014</t>
  </si>
  <si>
    <t>SA PAYOT PERTIN CHAMONIX MONT FR FRA Card xx7766 EUR 14.17 Value Date: 18/01/2014</t>
  </si>
  <si>
    <t>SA PAYOT PERTIN CHAMONIX MONT FR FRA Card xx7766 EUR 22.25 Value Date: 22/01/2014</t>
  </si>
  <si>
    <t>SA PAYOT PERTIN CHAMONIX MONT FR FRA Card xx7766 EUR 4.51 Value Date: 21/01/2014</t>
  </si>
  <si>
    <t>SAFE N SOUND SELF STOR KOTARA  AUS Card xx2508 Value Date: 15/01/2014</t>
  </si>
  <si>
    <t>SAFE N SOUND SELF STOR KOTARA  AUS Card xx2508 Value Date: 15/02/2014</t>
  </si>
  <si>
    <t>SAFE N SOUND SELF STOR KOTARA  AUS Card xx2508 Value Date: 15/03/2014</t>
  </si>
  <si>
    <t>SARL LE BARTAVEL CHAMONIX MONT FR FRA Card xx2508 EUR 61.90 Value Date: 23/01/2014</t>
  </si>
  <si>
    <t>SATSUKI REST. CHAMONIX MONT FR FRA Card xx2508 EUR 42.00 Value Date: 22/01/2014</t>
  </si>
  <si>
    <t>SATSUKI REST. CHAMONIX MONT FR FRA Card xx2508 EUR 49.50 Value Date: 19/01/2014</t>
  </si>
  <si>
    <t>SATSUKI REST. CHAMONIX MONT FR FRA Card xx2508 EUR 52.70 Value Date: 24/01/2014</t>
  </si>
  <si>
    <t>SATSUKI REST. CHAMONIX MONT FR FRA Card xx2508 EUR 83.50 Value Date: 20/01/2014</t>
  </si>
  <si>
    <t>SM CASINO CS752 CHAMONIX MONT FR FRA Card xx2508 EUR 21.79 Value Date: 18/01/2014</t>
  </si>
  <si>
    <t>SM CASINO CS752 CHAMONIX MONT FR FRA Card xx2508 EUR 5.92 Value Date: 22/01/2014</t>
  </si>
  <si>
    <t>SM CASINO CS752 CHAMONIX MONT FR FRA Card xx7766 EUR 20.72 Value Date: 24/01/2014</t>
  </si>
  <si>
    <t>SM CASINO CS752 CHAMONIX MONT FR FRA Card xx7766 EUR 31.79 Value Date: 23/01/2014</t>
  </si>
  <si>
    <t>Starbucks Cointrin GE GenÃ¨ve 15 AÃ©r CH CHE Card xx2508 AUD 20.42 Value Date: 26/01/2014</t>
  </si>
  <si>
    <t>TAX OFFICE PAYMENTS  NetBank BPAY 75556 431520839973360 BAS dec13</t>
  </si>
  <si>
    <t>Transfer to CBA A/c NetBank FPNSW</t>
  </si>
  <si>
    <t>Transfer to xx1557 NetBank HarveyWorldTravel</t>
  </si>
  <si>
    <t>VIP CAR WASH KOTARA NS AUS Card xx2508 Value Date: 08/02/2014</t>
  </si>
  <si>
    <t>Hospital --- GST charged</t>
  </si>
  <si>
    <t>Hospital --- no GST charged</t>
  </si>
  <si>
    <t>Doctors Registratrion/education</t>
  </si>
  <si>
    <t>Overseas conference travel expenses, food, parking, accomodation</t>
  </si>
  <si>
    <t>Bank Fees</t>
  </si>
  <si>
    <t>COLES EXPRESS 1517 GLENDALE NS AUS Card xx7748 Value Date: 28/12/2013</t>
  </si>
  <si>
    <t>SHELL ABERDARE CESSNOCK NS AUS Card xx7748 Value Date: 03/01/2014</t>
  </si>
  <si>
    <t>SHELL ABERDARE CESSNOCK NS AUS Card xx7748 Value Date: 31/01/2014</t>
  </si>
  <si>
    <t>SHELL ABERDARE CESSNOCK NS AUS Card xx7748 Value Date: 11/02/2014</t>
  </si>
  <si>
    <t>SHELL ABERDARE CESSNOCK NS AUS Card xx7748 Value Date: 20/02/2014</t>
  </si>
  <si>
    <t>SHELL ABERDARE CESSNOCK NS AUS Card xx7748 Value Date: 27/02/2014</t>
  </si>
  <si>
    <t>SHELL ABERDARE CESSNOCK NS AUS Card xx7748 Value Date: 10/03/2014</t>
  </si>
  <si>
    <t>SHELL ABERDARE CESSNOCK NS AUS Card xx7748 Value Date: 18/03/2014</t>
  </si>
  <si>
    <t>SHELL ABERDARE CESSNOCK NS AUS Card xx7748 Value Date: 26/03/2014</t>
  </si>
  <si>
    <t>VIP CAR WASH KOTARA NS AUS Card xx7748 Value Date: 15/03/2014</t>
  </si>
  <si>
    <t>TAX OFFICE PAYMENTS  NetBank BPAY 75556 2008370324756459 ATO PAYG</t>
  </si>
  <si>
    <t>TAX OFFICE PAYMENTS  NetBank BPAY 75556 249469798118160 BAS dec13</t>
  </si>
  <si>
    <t>Doctors Bag (TUMI)</t>
  </si>
  <si>
    <t>GAL.LAFAYETTE PARIS FR FRA Card xx7748 EUR 373.60 Value Date: 14/01/2014</t>
  </si>
  <si>
    <t>International Transaction Fee Value Date: 14/01/2014</t>
  </si>
  <si>
    <t>(computer)</t>
  </si>
  <si>
    <t>THE CARTRIDGE SHOP BROOKVALE  AUS Card xx7748 Value Date: 02/02/2014</t>
  </si>
  <si>
    <t>Transfer to other Bank NetBank cartridge shop</t>
  </si>
  <si>
    <t>Transfer to xx1093 NetBank Modem and iROBOT</t>
  </si>
  <si>
    <t>Allianz Work Cover</t>
  </si>
  <si>
    <t>Transfer to other Bank NetBank Allianz work cover</t>
  </si>
  <si>
    <t>super</t>
  </si>
  <si>
    <t>super contribution</t>
  </si>
  <si>
    <t>income to company</t>
  </si>
  <si>
    <t>Direct Credit 409463 HUNTER NEW ENGLA 6026969</t>
  </si>
  <si>
    <t>Direct Credit 409463 HUNTER NEW ENGLA 6027844</t>
  </si>
  <si>
    <t>Direct Credit 002221 MCA-GPGP 430000529623</t>
  </si>
  <si>
    <t>Direct Credit 409463 HUNTER NEW ENGLA 6030487</t>
  </si>
  <si>
    <t>Car expenses/petrol/mortgage/service</t>
  </si>
  <si>
    <t>COLES EXPRESS 1747 KOTARA NS AUS Card xx7766 Value Date: 11/07/2014</t>
  </si>
  <si>
    <t>COLES EXPRESS 1747 KOTARA NS AUS Card xx7766 Value Date: 18/07/2014</t>
  </si>
  <si>
    <t>COLES EXPRESS 1747 KOTARA NS AUS Card xx7766 Value Date: 21/07/2014</t>
  </si>
  <si>
    <t>COLES EXPRESS 1747 KOTARA NS AUS Card xx7766 Value Date: 28/07/2014</t>
  </si>
  <si>
    <t>COLES EXPRESS 1721 OURIMBAH NS AUS Card xx2508 Value Date: 02/08/2014</t>
  </si>
  <si>
    <t>COLES EXPRESS 1747 KOTARA NS AUS Card xx7766 Value Date: 08/08/2014</t>
  </si>
  <si>
    <t>COLES EXPRESS 1747 KOTARA NS AUS Card xx7766 Value Date: 15/08/2014</t>
  </si>
  <si>
    <t>COLES EXPRESS 1747 KOTARA NS AUS Card xx7766 Value Date: 26/08/2014</t>
  </si>
  <si>
    <t>COLES EXPRESS 1747 KOTARA NS AUS Card xx7766 Value Date: 08/09/2014</t>
  </si>
  <si>
    <t>COLES EXPRESS 1747 KOTARA NS AUS Card xx7766 Value Date: 16/09/2014</t>
  </si>
  <si>
    <t>COLES EXPRESS 1747 KOTARA NS AUS Card xx7766 Value Date: 26/09/2014</t>
  </si>
  <si>
    <t>RMS ETOLL PH 131865 PARRAMATTA  AUS Card xx2508 Value Date: 30/06/2014</t>
  </si>
  <si>
    <t>RMS ETOLL PH 131865 PARRAMATTA  AUS Card xx2508 Value Date: 21/07/2014</t>
  </si>
  <si>
    <t>RMS ETOLL PH 131865 PARRAMATTA  AUS Card xx2508 Value Date: 23/08/2014</t>
  </si>
  <si>
    <t>ALLIANZ INSURE EC SYDNEY NS AUS Card xx2508 Value Date: 13/08/2014</t>
  </si>
  <si>
    <t>NSW WCOV - Allianz   NetBank BPAY 29793 0110160525454</t>
  </si>
  <si>
    <t>ASIC                 NetBank BPAY 17301 2291520839971 ASIC</t>
  </si>
  <si>
    <t>TAX OFFICE PAYMENTS  NetBank BPAY 75556 431520839973360 ATO tax</t>
  </si>
  <si>
    <t>TAX OFFICE PAYMENTS  NetBank BPAY 75556 551008210225252321 ATO john</t>
  </si>
  <si>
    <t>TAX OFFICE PAYMENTS  NetBank BPAY 75556 551008210225252701 ATO tax</t>
  </si>
  <si>
    <t>Medical Imdemnity insurance</t>
  </si>
  <si>
    <t>AVANT INSURANCE SYDNEY  AUS Card xx2508 Value Date: 30/06/2014</t>
  </si>
  <si>
    <t>Medical Registration/annual fee</t>
  </si>
  <si>
    <t>AHPRA MELBOURNE  AUS Card xx2508 Value Date: 19/08/2014</t>
  </si>
  <si>
    <t>ROYAL AUSTRALIAN EAST MELBOURN  AUS Card xx2508 Value Date: 05/07/2014</t>
  </si>
  <si>
    <t>Phone/internet/mobile</t>
  </si>
  <si>
    <t>Direct Debit 068525 Virgin Mobile P49133859</t>
  </si>
  <si>
    <t>Direct Debit 068525 Virgin Mobile P49212740</t>
  </si>
  <si>
    <t>Direct Debit 068525 Virgin Mobile P49797132</t>
  </si>
  <si>
    <t>Direct Debit 068525 Virgin Mobile P49842531</t>
  </si>
  <si>
    <t>Direct Debit 068525 Virgin Mobile P50441260</t>
  </si>
  <si>
    <t>Direct Debit 068525 Virgin Mobile P50527092</t>
  </si>
  <si>
    <t>Conference meals/expenses/transfers</t>
  </si>
  <si>
    <t>GARDEN BUFFET-THE STAR PYRMONT  AUS Card xx2508 Value Date: 23/08/2014</t>
  </si>
  <si>
    <t>GM CABS PTY. LTD.  QPS MASCOT  AUS Card xx2508 Value Date: 23/08/2014</t>
  </si>
  <si>
    <t>GM CABS PTY. LTD. MASCOT  AUS Card xx2508 Value Date: 23/08/2014</t>
  </si>
  <si>
    <t>HEALTHED BURWOOD  AUS Card xx2508 Value Date: 23/07/2014</t>
  </si>
  <si>
    <t>NOVOTEL 1181 PYRMONT  AUS Card xx2508 Value Date: 27/07/2014</t>
  </si>
  <si>
    <t>Novotel Darling Harbou Sydney NS AUS Card xx2508 Value Date: 24/08/2014</t>
  </si>
  <si>
    <t>THE GRAND APARTMENTS LABRADOR QL AUS Card xx7766 Value Date: 02/09/2014</t>
  </si>
  <si>
    <t>fund raising donation</t>
  </si>
  <si>
    <t>Transfer to other Bank NetBank PAMA fund raising</t>
  </si>
  <si>
    <t>Equipment/software/membership renewal</t>
  </si>
  <si>
    <t>COMPANIONLINK SOFTWARE 503-2433400 OR USA Card xx2508 USD 49.95 Value Date: 14/08/2014</t>
  </si>
  <si>
    <t>International Transaction Fee Value Date: 14/08/2014</t>
  </si>
  <si>
    <t>COSTCO WHOLESALE PTY LIDCOMBE  AUS Card xx7766 Value Date: 24/08/2014</t>
  </si>
  <si>
    <t>MYER  CHARLESTOWN CHARLESTOWN NS AUS Card xx7766 Value Date: 09/08/2014</t>
  </si>
  <si>
    <t>QANTAS AIRWAYS LIMIT MASCOT  AUS Card xx2508 Value Date: 04/08/2014</t>
  </si>
  <si>
    <t>Return SAFE N SOUND SELF STOR KOTARA  AUS Card xx2508 Value Date: 21/07/2014</t>
  </si>
  <si>
    <t>SAFE N SOUND SELF STOR KOTARA  AUS Card xx2508 Value Date: 15/07/2014</t>
  </si>
  <si>
    <t>Transfer to CBA A/c NetBank SUPER</t>
  </si>
  <si>
    <t>Transfer to CBA A/c NetBank super savings</t>
  </si>
  <si>
    <t>salaries</t>
  </si>
  <si>
    <t>Home Loan Pymt NetBank salaries</t>
  </si>
  <si>
    <t>payment made to trust company</t>
  </si>
  <si>
    <t>ATO/ASIC/workcover</t>
  </si>
  <si>
    <t>Transfer from the Medical Company</t>
  </si>
  <si>
    <t>200 RTA INTERNET /IVR SURRY HILLS  AUS Card xx7748 Value Date: 02/08/2014</t>
  </si>
  <si>
    <t>allianz ins          NetBank BPAY 116517 16210003439996 AUDI comprehensive</t>
  </si>
  <si>
    <t>ALTAPAC SERVICES P/L KOTARA  AUS Card xx7748 Value Date: 19/07/2014</t>
  </si>
  <si>
    <t>COLES EXPRESS 1517 GLENDALE NS AUS Card xx7748 Value Date: 22/08/2014</t>
  </si>
  <si>
    <t>COLES EXPRESS 1679 SUTTON FOREST NS AUS Card xx7748 Value Date: 27/06/2014</t>
  </si>
  <si>
    <t>SHELL ABERDARE CESSNOCK NS AUS Card xx7748 Value Date: 01/09/2014</t>
  </si>
  <si>
    <t>SHELL ABERDARE CESSNOCK NS AUS Card xx7748 Value Date: 04/07/2014</t>
  </si>
  <si>
    <t>SHELL ABERDARE CESSNOCK NS AUS Card xx7748 Value Date: 06/08/2014</t>
  </si>
  <si>
    <t>SHELL ABERDARE CESSNOCK NS AUS Card xx7748 Value Date: 10/07/2014</t>
  </si>
  <si>
    <t>SHELL ABERDARE CESSNOCK NS AUS Card xx7748 Value Date: 10/09/2014</t>
  </si>
  <si>
    <t>SHELL ABERDARE CESSNOCK NS AUS Card xx7748 Value Date: 13/08/2014</t>
  </si>
  <si>
    <t>SHELL ABERDARE CESSNOCK NS AUS Card xx7748 Value Date: 18/07/2014</t>
  </si>
  <si>
    <t>SHELL ABERDARE CESSNOCK NS AUS Card xx7748 Value Date: 19/09/2014</t>
  </si>
  <si>
    <t>SHELL ABERDARE CESSNOCK NS AUS Card xx7748 Value Date: 25/07/2014</t>
  </si>
  <si>
    <t>QBE CTP SYDNEY  AUS Card xx7748 Value Date: 02/08/2014</t>
  </si>
  <si>
    <t>NSW WCOV - Allianz   NetBank BPAY 29793 0110160569692 workcover</t>
  </si>
  <si>
    <t>TAX OFFICE PAYMENTS  NetBank BPAY 75556 249469798118160 ATO tax</t>
  </si>
  <si>
    <t>Direct Debit 347501 MANTILLA M MWN6056969</t>
  </si>
  <si>
    <t>Equipment/books/computer rent/others</t>
  </si>
  <si>
    <t>Adjust Purchase ADJUSTMENT TO ACCOUNT Card xx7748 AUD 1898.78 Value Date: 03/06/2014</t>
  </si>
  <si>
    <t>ADJUSTMENT REVERSAL MELBOURNE  AUS Card xx7748 AUD 1898.78 Value Date: 03/06/2014</t>
  </si>
  <si>
    <t>DCOMP PTY LTD KOTARA NS AUS Card xx7748 Value Date: 30/08/2014</t>
  </si>
  <si>
    <t>Debit Excess Interest</t>
  </si>
  <si>
    <t>Return VALUEBASKET COM MELBOURNE VI AUS Card xx7748 Value Date: 03/07/2014</t>
  </si>
  <si>
    <t>ECONOMEDICAL NARARA NS AUS Card xx7748 Value Date: 14/08/2014</t>
  </si>
  <si>
    <t>J AND P PARTNERS PTY CHARLESTOWN NS AUS Card xx7748 Value Date: 06/07/2014</t>
  </si>
  <si>
    <t>Loan Service Fee</t>
  </si>
  <si>
    <t>MY COFFEE SHOP PTY LTD HAWTHORN EAST VI AUS Card xx7748 Value Date: 02/09/2014</t>
  </si>
  <si>
    <t>Transfer to xx9179 NetBank cardashcam</t>
  </si>
  <si>
    <t>Transfer to xx9179 NetBank carroofrackaccesr</t>
  </si>
  <si>
    <t>Transfer to xx9179 NetBank Ink Station TONER</t>
  </si>
  <si>
    <t>Transfer to xx9179 NetBank supliesofficeworks</t>
  </si>
  <si>
    <t>WILSON PARKING SYD160 CHARLESTOWN NS AUS Card xx7748 Value Date: 07/07/2014</t>
  </si>
  <si>
    <t>ZIPHOSTING ULTIMO NS AUS Card xx7748 Value Date: 08/09/2014</t>
  </si>
  <si>
    <t>Secretary Salaries</t>
  </si>
  <si>
    <t>MEDICAL COMPANY</t>
  </si>
  <si>
    <t>TRUST COMPANY</t>
  </si>
  <si>
    <t>rural placement</t>
  </si>
  <si>
    <t>expenses</t>
  </si>
  <si>
    <t>pip</t>
  </si>
  <si>
    <t>Surgery</t>
  </si>
  <si>
    <t>Direct Credit 128594 WMP wmp pay dr mantila</t>
  </si>
  <si>
    <t>Direct Credit 002221 MCA-NBCSP4404831 450000656912</t>
  </si>
  <si>
    <t>Direct Credit 263665 MEDFIN AUSTRALIA Draw Down Request</t>
  </si>
  <si>
    <t>Direct Credit 409463 HUNTER NEW ENGLA 6079274</t>
  </si>
  <si>
    <t>Direct Credit 409463 HUNTER NEW ENGLA 6085215</t>
  </si>
  <si>
    <t>Direct Credit 409463 HUNTER NEW ENGLA 6092823</t>
  </si>
  <si>
    <t>Direct Credit 409463 HUNTER NEW ENGLA 6077120</t>
  </si>
  <si>
    <t>Direct Credit 409463 HUNTER NEW ENGLA 6078372</t>
  </si>
  <si>
    <t>Direct Credit 409463 HUNTER NEW ENGLA 6088956</t>
  </si>
  <si>
    <t>Direct Credit 409463 HUNTER NEW ENGLA 6086096</t>
  </si>
  <si>
    <t>item paid and reverse</t>
  </si>
  <si>
    <t>PAYPAL *LONDONTRUST 4029357733 AU AUS Card xx2508 Value Date: 08/04/2015</t>
  </si>
  <si>
    <t>Return PAYPAL *LONDONTRUST 4029357733 AU AUS Card xx2508 Value Date: 17/04/2015</t>
  </si>
  <si>
    <t>PAYPAL *IPVANISH 4029357733 AU AUS Card xx2508 Value Date: 17/04/2015</t>
  </si>
  <si>
    <t>Return PAYPAL *IPVANISH 4029357733 AU AUS Card xx2508 Value Date: 19/04/2015</t>
  </si>
  <si>
    <t>Transfer to xx1557 NetBank borrow return</t>
  </si>
  <si>
    <t>Transfer from  NetBank BORROW</t>
  </si>
  <si>
    <t>Bank fees</t>
  </si>
  <si>
    <t>BMW AUST FINANCE     NetBank BPAY 34355 9020934 BMW finance Ballon</t>
  </si>
  <si>
    <t>COLES EXPRESS 1627 CHARLESTOWN NS AUS Card xx2508 Value Date: 19/04/2015</t>
  </si>
  <si>
    <t>COLES EXPRESS 1747 KOTARA NS AUS Card xx7766 Value Date: 02/04/2015</t>
  </si>
  <si>
    <t>COLES EXPRESS 1747 KOTARA NS AUS Card xx7766 Value Date: 02/06/2015</t>
  </si>
  <si>
    <t>COLES EXPRESS 1747 KOTARA NS AUS Card xx7766 Value Date: 13/06/2015</t>
  </si>
  <si>
    <t>COLES EXPRESS 1747 KOTARA NS AUS Card xx7766 Value Date: 26/05/2015</t>
  </si>
  <si>
    <t>PAYPAL *DASHCAMSAUS San Jose AU AUS Card xx2508 Value Date: 30/05/2015</t>
  </si>
  <si>
    <t>BELONG 61130023566 AU AUS Card xx2508 Value Date: 31/03/2015</t>
  </si>
  <si>
    <t>BELONG 61130023566 AU AUS Card xx2508 Value Date: 30/04/2015</t>
  </si>
  <si>
    <t>BELONG Sydney AU AUS Card xx2508 Value Date: 31/05/2015</t>
  </si>
  <si>
    <t>Transfer to xx9179 NetBank VPN londontrust</t>
  </si>
  <si>
    <t>Direct Debit 068525 Virgin Mobile P55036463</t>
  </si>
  <si>
    <t>TELSTRA BILL DIR DEB ADELAIDE  AUS Card xx2508 Value Date: 26/06/2015</t>
  </si>
  <si>
    <t>TELSTRA BILL DIR DEB ADELAIDE  AUS Card xx2508 Value Date: 27/05/2015</t>
  </si>
  <si>
    <t>TELSTRA BILL DIR DEB ADELAIDE  AUS Card xx2508 Value Date: 29/04/2015</t>
  </si>
  <si>
    <t>Supplies</t>
  </si>
  <si>
    <t>COSTCO WHOLESALE PTY LIDCOMBE  AUS Card xx2508 Value Date: 27/06/2015</t>
  </si>
  <si>
    <t>PAYPAL *ESPRITRETAI 4029357733 AU AUS Card xx2508 Value Date: 18/04/2015</t>
  </si>
  <si>
    <t>PAYPAL *LPHOMEWAREP 4029357733 AU AUS Card xx2508 Value Date: 07/06/2015</t>
  </si>
  <si>
    <t>PAYPAL *RACHAELSEE9 4029357733 AU AUS Card xx2508 Value Date: 07/06/2015</t>
  </si>
  <si>
    <t>PAYPAL *TARGET ONLI 4029357733 AU AUS Card xx2508 Value Date: 18/04/2015</t>
  </si>
  <si>
    <t>Direct Debit 010731 Avant Insurance 2007765</t>
  </si>
  <si>
    <t>DOCTORS HEALTH FND SYDNEY NS AUS Card xx2508 Value Date: 01/06/2015</t>
  </si>
  <si>
    <t>PAYPAL *HN ONLINE 4029357733 AU AUS Card xx2508 Value Date: 18/06/2015</t>
  </si>
  <si>
    <t>RACGP                NetBank BPAY 221606 10990117</t>
  </si>
  <si>
    <t>PP*5311CODE 4029357733 AU AUS Card xx2508 Value Date: 08/04/2015</t>
  </si>
  <si>
    <t>RoyalAustralianColleg MELBOURNE VI AUS Card xx2508 Value Date: 16/06/2015</t>
  </si>
  <si>
    <t>SYD APRT EPARK ONL28 SYDNEY INTERN  AUS Card xx2508 Value Date: 19/04/2015</t>
  </si>
  <si>
    <t>Transfer to xx1557 NetBank Conf USD Philippin</t>
  </si>
  <si>
    <t>TAX OFFICE PAYMENTS  NetBank BPAY 75556 431520839973360</t>
  </si>
  <si>
    <t>TAX OFFICE PAYMENTS  NetBank BPAY 75556 431520839973360 ATO tax return</t>
  </si>
  <si>
    <t>Council/Water Fees/Electricity</t>
  </si>
  <si>
    <t>HUNTER WATER         NetBank BPAY 747717 02048596513</t>
  </si>
  <si>
    <t>HUNTER WATER         NetBank BPAY 747717 36805000004</t>
  </si>
  <si>
    <t>LAKE MACQUARIE COUNC NetBank BPAY 7781 00191486</t>
  </si>
  <si>
    <t>LAKE MACQUARIE COUNC NetBank BPAY 7781 02155893 ev LakeMac Council</t>
  </si>
  <si>
    <t>Fees - to admin and equipment fees - transfer to trust account</t>
  </si>
  <si>
    <t>PIP(no GST)</t>
  </si>
  <si>
    <t>bowel screen (with GST</t>
  </si>
  <si>
    <t>From Company</t>
  </si>
  <si>
    <t>Chq Dep QDB 06 2867</t>
  </si>
  <si>
    <t>J AND P PARTNERS PTY CHARLESTOWN NS AUS Card xx2661 Value Date: 14/06/2015</t>
  </si>
  <si>
    <t>NEWCASTLE MAZDA GLENDALE  AUS Card xx2661 Value Date: 30/05/2015</t>
  </si>
  <si>
    <t>ALLIANZ INSURE EC SYDNEY NS AUS Card xx2661 Value Date: 08/06/2015</t>
  </si>
  <si>
    <t>COLES EXPRESS 1517 GLENDALE NS AUS Card xx2661 Value Date: 01/05/2015</t>
  </si>
  <si>
    <t>COLES EXPRESS 1517 GLENDALE NS AUS Card xx2661 Value Date: 02/04/2015</t>
  </si>
  <si>
    <t>COLES EXPRESS 1517 GLENDALE NS AUS Card xx2661 Value Date: 04/06/2015</t>
  </si>
  <si>
    <t>COLES EXPRESS 1517 GLENDALE NS AUS Card xx2661 Value Date: 11/04/2015</t>
  </si>
  <si>
    <t>COLES EXPRESS 1517 GLENDALE NS AUS Card xx2661 Value Date: 11/06/2015</t>
  </si>
  <si>
    <t>COLES EXPRESS 1517 GLENDALE NS AUS Card xx2661 Value Date: 19/06/2015</t>
  </si>
  <si>
    <t>COLES EXPRESS 1517 GLENDALE NS AUS Card xx2661 Value Date: 20/04/2015</t>
  </si>
  <si>
    <t>COLES EXPRESS 1517 GLENDALE NS AUS Card xx2661 Value Date: 23/06/2015</t>
  </si>
  <si>
    <t>COLES EXPRESS 1517 GLENDALE NS AUS Card xx2661 Value Date: 25/05/2015</t>
  </si>
  <si>
    <t>COLES EXPRESS 1627 CHARLESTOWN NS AUS Card xx2661 Value Date: 29/03/2015</t>
  </si>
  <si>
    <t>Equipments</t>
  </si>
  <si>
    <t>DICK SMITH W8082 KOTARA  AUS Card xx2661 Value Date: 16/04/2015</t>
  </si>
  <si>
    <t>ASIC</t>
  </si>
  <si>
    <t>ASIC                 NetBank BPAY 17301 2291565704734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</si>
</sst>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u val="singleAccounting"/>
      <sz val="9"/>
      <color rgb="FFFF0000"/>
      <name val="Calibri"/>
      <family val="2"/>
      <scheme val="minor"/>
    </font>
    <font>
      <sz val="8"/>
      <color rgb="FF000000"/>
      <name val="Verdana"/>
      <family val="2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9" tint="-0.499984740745262"/>
      <name val="Arial"/>
      <family val="2"/>
    </font>
    <font>
      <sz val="10"/>
      <color rgb="FFC00000"/>
      <name val="Arial"/>
      <family val="2"/>
    </font>
    <font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i/>
      <sz val="10"/>
      <color rgb="FF7030A0"/>
      <name val="Arial"/>
      <family val="2"/>
    </font>
    <font>
      <i/>
      <sz val="10"/>
      <name val="Arial"/>
      <family val="2"/>
    </font>
    <font>
      <i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sz val="26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rgb="FFFF00FF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13" borderId="0" applyNumberFormat="0" applyBorder="0" applyAlignment="0" applyProtection="0"/>
    <xf numFmtId="0" fontId="3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70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 applyAlignment="1">
      <alignment wrapText="1"/>
    </xf>
    <xf numFmtId="164" fontId="5" fillId="0" borderId="0" xfId="3" applyNumberFormat="1" applyFont="1" applyAlignment="1">
      <alignment wrapText="1"/>
    </xf>
    <xf numFmtId="14" fontId="5" fillId="0" borderId="0" xfId="3" applyNumberFormat="1" applyFont="1" applyAlignment="1">
      <alignment horizontal="right" wrapText="1"/>
    </xf>
    <xf numFmtId="164" fontId="3" fillId="0" borderId="0" xfId="3" applyNumberFormat="1" applyAlignment="1">
      <alignment wrapText="1"/>
    </xf>
    <xf numFmtId="0" fontId="6" fillId="0" borderId="0" xfId="3" applyFont="1" applyAlignment="1">
      <alignment wrapText="1"/>
    </xf>
    <xf numFmtId="164" fontId="5" fillId="0" borderId="0" xfId="3" applyNumberFormat="1" applyFont="1" applyAlignment="1">
      <alignment horizontal="right" wrapText="1"/>
    </xf>
    <xf numFmtId="14" fontId="3" fillId="0" borderId="0" xfId="3" applyNumberFormat="1" applyAlignment="1">
      <alignment wrapText="1"/>
    </xf>
    <xf numFmtId="0" fontId="3" fillId="5" borderId="5" xfId="3" applyFill="1" applyBorder="1" applyAlignment="1">
      <alignment wrapText="1"/>
    </xf>
    <xf numFmtId="9" fontId="0" fillId="5" borderId="6" xfId="4" applyNumberFormat="1" applyFont="1" applyFill="1" applyBorder="1" applyAlignment="1">
      <alignment wrapText="1"/>
    </xf>
    <xf numFmtId="165" fontId="3" fillId="5" borderId="10" xfId="3" applyNumberFormat="1" applyFill="1" applyBorder="1" applyAlignment="1">
      <alignment wrapText="1"/>
    </xf>
    <xf numFmtId="0" fontId="3" fillId="5" borderId="11" xfId="3" applyFill="1" applyBorder="1" applyAlignment="1">
      <alignment wrapText="1"/>
    </xf>
    <xf numFmtId="2" fontId="3" fillId="5" borderId="10" xfId="3" applyNumberFormat="1" applyFill="1" applyBorder="1" applyAlignment="1">
      <alignment wrapText="1"/>
    </xf>
    <xf numFmtId="0" fontId="7" fillId="5" borderId="10" xfId="3" applyFont="1" applyFill="1" applyBorder="1" applyAlignment="1">
      <alignment wrapText="1"/>
    </xf>
    <xf numFmtId="165" fontId="0" fillId="5" borderId="6" xfId="5" applyNumberFormat="1" applyFont="1" applyFill="1" applyBorder="1" applyAlignment="1">
      <alignment wrapText="1"/>
    </xf>
    <xf numFmtId="165" fontId="3" fillId="5" borderId="12" xfId="3" applyNumberFormat="1" applyFill="1" applyBorder="1" applyAlignment="1">
      <alignment wrapText="1"/>
    </xf>
    <xf numFmtId="165" fontId="0" fillId="6" borderId="12" xfId="5" applyNumberFormat="1" applyFont="1" applyFill="1" applyBorder="1" applyAlignment="1">
      <alignment wrapText="1"/>
    </xf>
    <xf numFmtId="3" fontId="0" fillId="5" borderId="6" xfId="5" applyNumberFormat="1" applyFont="1" applyFill="1" applyBorder="1" applyAlignment="1">
      <alignment wrapText="1"/>
    </xf>
    <xf numFmtId="14" fontId="3" fillId="6" borderId="12" xfId="3" applyNumberFormat="1" applyFill="1" applyBorder="1" applyAlignment="1">
      <alignment wrapText="1"/>
    </xf>
    <xf numFmtId="165" fontId="3" fillId="5" borderId="6" xfId="3" applyNumberFormat="1" applyFill="1" applyBorder="1" applyAlignment="1">
      <alignment wrapText="1"/>
    </xf>
    <xf numFmtId="165" fontId="0" fillId="6" borderId="6" xfId="5" applyNumberFormat="1" applyFont="1" applyFill="1" applyBorder="1" applyAlignment="1">
      <alignment wrapText="1"/>
    </xf>
    <xf numFmtId="14" fontId="3" fillId="6" borderId="6" xfId="3" applyNumberFormat="1" applyFill="1" applyBorder="1" applyAlignment="1">
      <alignment wrapText="1"/>
    </xf>
    <xf numFmtId="0" fontId="4" fillId="0" borderId="0" xfId="3" quotePrefix="1" applyFont="1" applyAlignment="1">
      <alignment wrapText="1"/>
    </xf>
    <xf numFmtId="3" fontId="0" fillId="6" borderId="6" xfId="5" applyNumberFormat="1" applyFont="1" applyFill="1" applyBorder="1" applyAlignment="1">
      <alignment wrapText="1"/>
    </xf>
    <xf numFmtId="14" fontId="8" fillId="6" borderId="6" xfId="3" applyNumberFormat="1" applyFont="1" applyFill="1" applyBorder="1" applyAlignment="1">
      <alignment wrapText="1"/>
    </xf>
    <xf numFmtId="14" fontId="7" fillId="7" borderId="13" xfId="3" applyNumberFormat="1" applyFont="1" applyFill="1" applyBorder="1" applyAlignment="1">
      <alignment wrapText="1"/>
    </xf>
    <xf numFmtId="0" fontId="7" fillId="0" borderId="0" xfId="3" applyFont="1" applyAlignment="1">
      <alignment wrapText="1"/>
    </xf>
    <xf numFmtId="14" fontId="9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0" fontId="9" fillId="6" borderId="19" xfId="3" applyFont="1" applyFill="1" applyBorder="1" applyAlignment="1">
      <alignment wrapText="1"/>
    </xf>
    <xf numFmtId="0" fontId="7" fillId="6" borderId="19" xfId="3" applyFont="1" applyFill="1" applyBorder="1" applyAlignment="1">
      <alignment wrapText="1"/>
    </xf>
    <xf numFmtId="0" fontId="3" fillId="6" borderId="19" xfId="3" applyFill="1" applyBorder="1" applyAlignment="1">
      <alignment wrapText="1"/>
    </xf>
    <xf numFmtId="0" fontId="4" fillId="0" borderId="0" xfId="3" applyFont="1" applyAlignment="1">
      <alignment wrapText="1"/>
    </xf>
    <xf numFmtId="0" fontId="0" fillId="0" borderId="0" xfId="0" applyAlignment="1">
      <alignment wrapText="1"/>
    </xf>
    <xf numFmtId="14" fontId="7" fillId="10" borderId="13" xfId="3" applyNumberFormat="1" applyFont="1" applyFill="1" applyBorder="1" applyAlignment="1">
      <alignment wrapText="1"/>
    </xf>
    <xf numFmtId="0" fontId="3" fillId="10" borderId="0" xfId="3" applyFill="1" applyAlignment="1">
      <alignment wrapText="1"/>
    </xf>
    <xf numFmtId="164" fontId="3" fillId="10" borderId="0" xfId="3" applyNumberFormat="1" applyFill="1" applyAlignment="1">
      <alignment wrapText="1"/>
    </xf>
    <xf numFmtId="164" fontId="3" fillId="4" borderId="0" xfId="3" applyNumberFormat="1" applyFill="1" applyAlignment="1">
      <alignment wrapText="1"/>
    </xf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9" fillId="0" borderId="0" xfId="3" applyFont="1" applyAlignment="1">
      <alignment wrapText="1"/>
    </xf>
    <xf numFmtId="0" fontId="3" fillId="6" borderId="12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44" fontId="3" fillId="0" borderId="0" xfId="6" applyFont="1" applyAlignment="1">
      <alignment wrapText="1"/>
    </xf>
    <xf numFmtId="44" fontId="4" fillId="0" borderId="0" xfId="6" applyFont="1" applyAlignment="1">
      <alignment wrapText="1"/>
    </xf>
    <xf numFmtId="0" fontId="0" fillId="0" borderId="0" xfId="0" applyNumberFormat="1" applyAlignment="1">
      <alignment vertical="center" wrapText="1"/>
    </xf>
    <xf numFmtId="0" fontId="0" fillId="9" borderId="0" xfId="0" applyNumberFormat="1" applyFill="1" applyAlignment="1">
      <alignment vertical="center" wrapText="1"/>
    </xf>
    <xf numFmtId="0" fontId="15" fillId="0" borderId="0" xfId="0" applyNumberFormat="1" applyFont="1" applyAlignment="1">
      <alignment vertical="center" wrapText="1"/>
    </xf>
    <xf numFmtId="44" fontId="0" fillId="0" borderId="0" xfId="6" applyFont="1" applyAlignment="1">
      <alignment vertical="center" wrapText="1"/>
    </xf>
    <xf numFmtId="44" fontId="0" fillId="9" borderId="0" xfId="6" applyFont="1" applyFill="1" applyAlignment="1">
      <alignment vertical="center" wrapText="1"/>
    </xf>
    <xf numFmtId="44" fontId="15" fillId="0" borderId="0" xfId="6" applyFont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44" fontId="16" fillId="0" borderId="0" xfId="6" applyFont="1" applyAlignment="1">
      <alignment vertical="center" wrapText="1"/>
    </xf>
    <xf numFmtId="44" fontId="16" fillId="9" borderId="0" xfId="6" applyFont="1" applyFill="1" applyAlignment="1">
      <alignment vertical="center" wrapText="1"/>
    </xf>
    <xf numFmtId="44" fontId="17" fillId="0" borderId="0" xfId="6" applyFont="1" applyAlignment="1">
      <alignment vertical="center"/>
    </xf>
    <xf numFmtId="0" fontId="0" fillId="0" borderId="0" xfId="6" applyNumberFormat="1" applyFont="1" applyAlignment="1">
      <alignment vertical="center" wrapText="1"/>
    </xf>
    <xf numFmtId="0" fontId="15" fillId="0" borderId="0" xfId="6" applyNumberFormat="1" applyFont="1" applyAlignment="1">
      <alignment vertical="center" wrapText="1"/>
    </xf>
    <xf numFmtId="0" fontId="0" fillId="9" borderId="0" xfId="6" applyNumberFormat="1" applyFont="1" applyFill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3" fillId="11" borderId="0" xfId="3" applyFill="1" applyAlignment="1">
      <alignment wrapText="1"/>
    </xf>
    <xf numFmtId="0" fontId="3" fillId="12" borderId="0" xfId="3" applyFill="1" applyAlignment="1">
      <alignment wrapText="1"/>
    </xf>
    <xf numFmtId="164" fontId="3" fillId="11" borderId="0" xfId="3" applyNumberFormat="1" applyFill="1" applyAlignment="1">
      <alignment wrapText="1"/>
    </xf>
    <xf numFmtId="44" fontId="3" fillId="11" borderId="0" xfId="6" applyFont="1" applyFill="1" applyAlignment="1">
      <alignment wrapText="1"/>
    </xf>
    <xf numFmtId="0" fontId="3" fillId="0" borderId="0" xfId="3" applyAlignment="1">
      <alignment wrapText="1"/>
    </xf>
    <xf numFmtId="0" fontId="18" fillId="0" borderId="0" xfId="0" applyNumberFormat="1" applyFont="1" applyAlignment="1">
      <alignment vertical="center" wrapText="1"/>
    </xf>
    <xf numFmtId="44" fontId="18" fillId="0" borderId="0" xfId="6" applyFont="1" applyAlignment="1">
      <alignment vertical="center" wrapText="1"/>
    </xf>
    <xf numFmtId="44" fontId="18" fillId="9" borderId="0" xfId="6" applyFont="1" applyFill="1" applyAlignment="1">
      <alignment vertical="center" wrapText="1"/>
    </xf>
    <xf numFmtId="44" fontId="19" fillId="0" borderId="0" xfId="6" applyFont="1" applyAlignment="1">
      <alignment vertical="center" wrapText="1"/>
    </xf>
    <xf numFmtId="0" fontId="18" fillId="0" borderId="0" xfId="6" applyNumberFormat="1" applyFont="1" applyAlignment="1">
      <alignment vertical="center" wrapText="1"/>
    </xf>
    <xf numFmtId="0" fontId="20" fillId="13" borderId="0" xfId="8" applyAlignment="1">
      <alignment horizontal="center"/>
    </xf>
    <xf numFmtId="9" fontId="20" fillId="13" borderId="0" xfId="7" applyFont="1" applyFill="1" applyAlignment="1">
      <alignment horizontal="center"/>
    </xf>
    <xf numFmtId="0" fontId="21" fillId="0" borderId="0" xfId="0" applyNumberFormat="1" applyFont="1" applyAlignment="1">
      <alignment vertical="center" wrapText="1"/>
    </xf>
    <xf numFmtId="44" fontId="21" fillId="0" borderId="0" xfId="6" applyFont="1" applyAlignment="1">
      <alignment vertical="center" wrapText="1"/>
    </xf>
    <xf numFmtId="44" fontId="21" fillId="9" borderId="0" xfId="6" applyFont="1" applyFill="1" applyAlignment="1">
      <alignment vertical="center" wrapText="1"/>
    </xf>
    <xf numFmtId="44" fontId="22" fillId="0" borderId="0" xfId="6" applyFont="1" applyAlignment="1">
      <alignment vertical="center"/>
    </xf>
    <xf numFmtId="0" fontId="3" fillId="8" borderId="0" xfId="3" applyFill="1" applyAlignment="1">
      <alignment wrapText="1"/>
    </xf>
    <xf numFmtId="14" fontId="5" fillId="0" borderId="0" xfId="3" applyNumberFormat="1" applyFont="1" applyAlignment="1">
      <alignment wrapText="1"/>
    </xf>
    <xf numFmtId="0" fontId="5" fillId="0" borderId="0" xfId="3" applyNumberFormat="1" applyFont="1" applyAlignment="1">
      <alignment horizontal="right" wrapText="1"/>
    </xf>
    <xf numFmtId="0" fontId="5" fillId="8" borderId="0" xfId="3" applyFont="1" applyFill="1" applyAlignment="1">
      <alignment wrapText="1"/>
    </xf>
    <xf numFmtId="9" fontId="5" fillId="0" borderId="0" xfId="7" applyFont="1" applyAlignment="1">
      <alignment wrapText="1"/>
    </xf>
    <xf numFmtId="0" fontId="5" fillId="12" borderId="0" xfId="3" applyFont="1" applyFill="1" applyAlignment="1">
      <alignment wrapText="1"/>
    </xf>
    <xf numFmtId="164" fontId="2" fillId="3" borderId="0" xfId="2" applyNumberFormat="1" applyAlignment="1">
      <alignment wrapText="1"/>
    </xf>
    <xf numFmtId="9" fontId="4" fillId="4" borderId="0" xfId="3" applyNumberFormat="1" applyFont="1" applyFill="1" applyAlignment="1">
      <alignment wrapText="1"/>
    </xf>
    <xf numFmtId="14" fontId="3" fillId="8" borderId="0" xfId="3" applyNumberFormat="1" applyFill="1" applyAlignment="1">
      <alignment wrapText="1"/>
    </xf>
    <xf numFmtId="164" fontId="3" fillId="8" borderId="0" xfId="3" applyNumberFormat="1" applyFill="1" applyAlignment="1">
      <alignment wrapText="1"/>
    </xf>
    <xf numFmtId="14" fontId="4" fillId="0" borderId="0" xfId="3" applyNumberFormat="1" applyFont="1" applyAlignment="1">
      <alignment wrapText="1"/>
    </xf>
    <xf numFmtId="14" fontId="3" fillId="0" borderId="0" xfId="3" applyNumberFormat="1"/>
    <xf numFmtId="44" fontId="3" fillId="0" borderId="0" xfId="6" applyFont="1"/>
    <xf numFmtId="44" fontId="3" fillId="0" borderId="0" xfId="3" applyNumberFormat="1"/>
    <xf numFmtId="44" fontId="1" fillId="2" borderId="0" xfId="6" applyFont="1" applyFill="1" applyAlignment="1">
      <alignment vertical="center" wrapText="1"/>
    </xf>
    <xf numFmtId="0" fontId="0" fillId="0" borderId="0" xfId="0" applyAlignment="1">
      <alignment vertical="top" wrapText="1"/>
    </xf>
    <xf numFmtId="14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vertical="top" wrapText="1"/>
    </xf>
    <xf numFmtId="44" fontId="5" fillId="0" borderId="0" xfId="6" applyFont="1" applyAlignment="1">
      <alignment vertical="top" wrapText="1"/>
    </xf>
    <xf numFmtId="14" fontId="5" fillId="4" borderId="0" xfId="3" applyNumberFormat="1" applyFont="1" applyFill="1" applyAlignment="1">
      <alignment horizontal="right" vertical="top" wrapText="1"/>
    </xf>
    <xf numFmtId="0" fontId="5" fillId="4" borderId="0" xfId="3" applyFont="1" applyFill="1" applyAlignment="1">
      <alignment vertical="top" wrapText="1"/>
    </xf>
    <xf numFmtId="44" fontId="5" fillId="4" borderId="0" xfId="6" applyFont="1" applyFill="1" applyAlignment="1">
      <alignment horizontal="right" vertical="top" wrapText="1"/>
    </xf>
    <xf numFmtId="44" fontId="5" fillId="0" borderId="0" xfId="6" applyFont="1" applyAlignment="1">
      <alignment horizontal="right" vertical="top" wrapText="1"/>
    </xf>
    <xf numFmtId="0" fontId="6" fillId="0" borderId="0" xfId="3" applyFont="1" applyAlignment="1">
      <alignment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0" fontId="5" fillId="0" borderId="0" xfId="3" applyFont="1" applyFill="1" applyAlignment="1">
      <alignment wrapText="1"/>
    </xf>
    <xf numFmtId="0" fontId="3" fillId="0" borderId="0" xfId="3" applyFill="1" applyAlignment="1">
      <alignment wrapText="1"/>
    </xf>
    <xf numFmtId="44" fontId="5" fillId="0" borderId="0" xfId="3" applyNumberFormat="1" applyFont="1" applyAlignment="1">
      <alignment vertical="top" wrapText="1"/>
    </xf>
    <xf numFmtId="44" fontId="23" fillId="0" borderId="0" xfId="6" applyFont="1"/>
    <xf numFmtId="164" fontId="3" fillId="0" borderId="0" xfId="3" applyNumberFormat="1" applyFont="1" applyAlignment="1">
      <alignment wrapText="1"/>
    </xf>
    <xf numFmtId="0" fontId="3" fillId="0" borderId="0" xfId="3" applyAlignment="1"/>
    <xf numFmtId="164" fontId="3" fillId="0" borderId="0" xfId="3" applyNumberFormat="1" applyAlignment="1"/>
    <xf numFmtId="0" fontId="3" fillId="0" borderId="0" xfId="3" applyAlignment="1">
      <alignment wrapText="1"/>
    </xf>
    <xf numFmtId="0" fontId="9" fillId="0" borderId="0" xfId="3" applyFont="1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14" fontId="3" fillId="6" borderId="0" xfId="3" applyNumberFormat="1" applyFill="1" applyBorder="1" applyAlignment="1">
      <alignment wrapText="1"/>
    </xf>
    <xf numFmtId="0" fontId="3" fillId="6" borderId="0" xfId="3" applyFill="1" applyBorder="1" applyAlignment="1">
      <alignment wrapText="1"/>
    </xf>
    <xf numFmtId="0" fontId="3" fillId="6" borderId="0" xfId="3" applyFill="1" applyBorder="1" applyAlignment="1">
      <alignment horizontal="left" wrapText="1"/>
    </xf>
    <xf numFmtId="3" fontId="0" fillId="5" borderId="21" xfId="5" applyNumberFormat="1" applyFont="1" applyFill="1" applyBorder="1" applyAlignment="1">
      <alignment wrapText="1"/>
    </xf>
    <xf numFmtId="165" fontId="0" fillId="6" borderId="0" xfId="5" applyNumberFormat="1" applyFont="1" applyFill="1" applyBorder="1" applyAlignment="1">
      <alignment wrapText="1"/>
    </xf>
    <xf numFmtId="165" fontId="3" fillId="5" borderId="0" xfId="3" applyNumberFormat="1" applyFill="1" applyBorder="1" applyAlignment="1">
      <alignment wrapText="1"/>
    </xf>
    <xf numFmtId="44" fontId="4" fillId="0" borderId="0" xfId="6" applyFont="1"/>
    <xf numFmtId="0" fontId="3" fillId="6" borderId="6" xfId="3" applyFill="1" applyBorder="1" applyAlignment="1">
      <alignment wrapText="1"/>
    </xf>
    <xf numFmtId="0" fontId="3" fillId="0" borderId="0" xfId="3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26" fillId="0" borderId="0" xfId="0" applyFont="1" applyAlignment="1">
      <alignment vertical="top" wrapText="1"/>
    </xf>
    <xf numFmtId="44" fontId="5" fillId="0" borderId="0" xfId="6" applyFont="1" applyAlignment="1">
      <alignment wrapText="1"/>
    </xf>
    <xf numFmtId="0" fontId="5" fillId="0" borderId="0" xfId="3" applyFont="1" applyAlignment="1"/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14" fontId="0" fillId="0" borderId="0" xfId="0" applyNumberFormat="1"/>
    <xf numFmtId="0" fontId="16" fillId="0" borderId="0" xfId="0" applyFont="1"/>
    <xf numFmtId="0" fontId="3" fillId="0" borderId="0" xfId="3" applyAlignment="1">
      <alignment wrapText="1"/>
    </xf>
    <xf numFmtId="0" fontId="27" fillId="0" borderId="0" xfId="3" applyFont="1"/>
    <xf numFmtId="44" fontId="27" fillId="0" borderId="0" xfId="6" applyFont="1"/>
    <xf numFmtId="0" fontId="28" fillId="0" borderId="0" xfId="3" applyFont="1"/>
    <xf numFmtId="44" fontId="28" fillId="0" borderId="0" xfId="6" applyFont="1"/>
    <xf numFmtId="14" fontId="28" fillId="0" borderId="0" xfId="3" applyNumberFormat="1" applyFont="1"/>
    <xf numFmtId="14" fontId="29" fillId="0" borderId="0" xfId="3" applyNumberFormat="1" applyFont="1"/>
    <xf numFmtId="0" fontId="29" fillId="0" borderId="0" xfId="3" applyFont="1" applyAlignment="1">
      <alignment wrapText="1"/>
    </xf>
    <xf numFmtId="44" fontId="29" fillId="0" borderId="0" xfId="6" applyFont="1"/>
    <xf numFmtId="14" fontId="30" fillId="0" borderId="0" xfId="3" applyNumberFormat="1" applyFont="1"/>
    <xf numFmtId="0" fontId="30" fillId="0" borderId="0" xfId="3" applyFont="1" applyAlignment="1">
      <alignment wrapText="1"/>
    </xf>
    <xf numFmtId="44" fontId="30" fillId="0" borderId="0" xfId="6" applyFont="1"/>
    <xf numFmtId="14" fontId="26" fillId="0" borderId="0" xfId="0" applyNumberFormat="1" applyFont="1" applyAlignment="1">
      <alignment vertical="top" wrapText="1"/>
    </xf>
    <xf numFmtId="44" fontId="26" fillId="0" borderId="0" xfId="6" applyFont="1" applyAlignment="1">
      <alignment vertical="top" wrapText="1"/>
    </xf>
    <xf numFmtId="14" fontId="25" fillId="0" borderId="0" xfId="3" applyNumberFormat="1" applyFont="1" applyAlignment="1">
      <alignment horizontal="right" vertical="top" wrapText="1"/>
    </xf>
    <xf numFmtId="0" fontId="25" fillId="0" borderId="0" xfId="3" applyFont="1" applyAlignment="1">
      <alignment vertical="top" wrapText="1"/>
    </xf>
    <xf numFmtId="44" fontId="25" fillId="0" borderId="0" xfId="6" applyFont="1" applyAlignment="1">
      <alignment vertical="top" wrapText="1"/>
    </xf>
    <xf numFmtId="0" fontId="30" fillId="0" borderId="0" xfId="3" applyFont="1"/>
    <xf numFmtId="0" fontId="31" fillId="0" borderId="0" xfId="3" applyFont="1"/>
    <xf numFmtId="44" fontId="31" fillId="0" borderId="0" xfId="6" applyFont="1"/>
    <xf numFmtId="14" fontId="31" fillId="0" borderId="0" xfId="3" applyNumberFormat="1" applyFont="1"/>
    <xf numFmtId="0" fontId="31" fillId="0" borderId="0" xfId="3" applyFont="1" applyAlignment="1">
      <alignment wrapText="1"/>
    </xf>
    <xf numFmtId="0" fontId="32" fillId="0" borderId="0" xfId="3" applyFont="1"/>
    <xf numFmtId="0" fontId="20" fillId="13" borderId="0" xfId="8"/>
    <xf numFmtId="44" fontId="20" fillId="13" borderId="0" xfId="8" applyNumberFormat="1"/>
    <xf numFmtId="0" fontId="20" fillId="13" borderId="0" xfId="8" applyAlignment="1">
      <alignment wrapText="1"/>
    </xf>
    <xf numFmtId="0" fontId="33" fillId="0" borderId="32" xfId="3" applyFont="1" applyBorder="1" applyAlignment="1">
      <alignment wrapText="1"/>
    </xf>
    <xf numFmtId="44" fontId="33" fillId="0" borderId="33" xfId="3" applyNumberFormat="1" applyFont="1" applyBorder="1"/>
    <xf numFmtId="0" fontId="34" fillId="0" borderId="34" xfId="3" applyFont="1" applyBorder="1" applyAlignment="1">
      <alignment vertical="center" wrapText="1"/>
    </xf>
    <xf numFmtId="0" fontId="34" fillId="0" borderId="35" xfId="3" applyFont="1" applyBorder="1"/>
    <xf numFmtId="0" fontId="20" fillId="13" borderId="0" xfId="8" applyAlignment="1"/>
    <xf numFmtId="0" fontId="3" fillId="0" borderId="0" xfId="3" applyNumberFormat="1" applyAlignment="1">
      <alignment wrapText="1"/>
    </xf>
    <xf numFmtId="0" fontId="3" fillId="0" borderId="0" xfId="3" applyAlignment="1">
      <alignment wrapText="1"/>
    </xf>
    <xf numFmtId="44" fontId="3" fillId="0" borderId="0" xfId="6" applyFont="1" applyAlignment="1"/>
    <xf numFmtId="0" fontId="1" fillId="2" borderId="0" xfId="1"/>
    <xf numFmtId="0" fontId="2" fillId="3" borderId="0" xfId="2"/>
    <xf numFmtId="0" fontId="3" fillId="0" borderId="0" xfId="3" applyAlignment="1">
      <alignment wrapText="1"/>
    </xf>
    <xf numFmtId="0" fontId="3" fillId="5" borderId="6" xfId="3" applyFill="1" applyBorder="1" applyAlignment="1">
      <alignment wrapText="1"/>
    </xf>
    <xf numFmtId="0" fontId="3" fillId="6" borderId="6" xfId="3" applyFill="1" applyBorder="1" applyAlignment="1">
      <alignment wrapText="1"/>
    </xf>
    <xf numFmtId="0" fontId="9" fillId="0" borderId="0" xfId="3" applyFont="1" applyAlignment="1">
      <alignment wrapText="1"/>
    </xf>
    <xf numFmtId="0" fontId="7" fillId="10" borderId="13" xfId="3" applyFont="1" applyFill="1" applyBorder="1" applyAlignment="1">
      <alignment wrapText="1"/>
    </xf>
    <xf numFmtId="44" fontId="3" fillId="0" borderId="0" xfId="3" applyNumberFormat="1" applyAlignment="1">
      <alignment wrapText="1"/>
    </xf>
    <xf numFmtId="44" fontId="3" fillId="4" borderId="0" xfId="6" applyFont="1" applyFill="1" applyAlignment="1">
      <alignment wrapText="1"/>
    </xf>
    <xf numFmtId="0" fontId="3" fillId="0" borderId="0" xfId="3" applyAlignment="1">
      <alignment wrapText="1"/>
    </xf>
    <xf numFmtId="0" fontId="35" fillId="0" borderId="0" xfId="0" applyFont="1"/>
    <xf numFmtId="0" fontId="36" fillId="0" borderId="0" xfId="0" applyFont="1"/>
    <xf numFmtId="14" fontId="0" fillId="0" borderId="0" xfId="0" applyNumberFormat="1" applyFill="1"/>
    <xf numFmtId="14" fontId="16" fillId="0" borderId="0" xfId="0" applyNumberFormat="1" applyFont="1"/>
    <xf numFmtId="0" fontId="24" fillId="14" borderId="0" xfId="3" applyFont="1" applyFill="1" applyAlignment="1">
      <alignment wrapText="1"/>
    </xf>
    <xf numFmtId="0" fontId="24" fillId="14" borderId="0" xfId="3" applyFont="1" applyFill="1" applyAlignment="1"/>
    <xf numFmtId="0" fontId="37" fillId="0" borderId="0" xfId="3" applyFont="1" applyAlignment="1"/>
    <xf numFmtId="0" fontId="3" fillId="0" borderId="0" xfId="3" applyAlignment="1">
      <alignment horizontal="left" vertical="top" wrapText="1"/>
    </xf>
    <xf numFmtId="0" fontId="38" fillId="0" borderId="0" xfId="3" applyFont="1" applyAlignment="1">
      <alignment vertical="top"/>
    </xf>
    <xf numFmtId="44" fontId="38" fillId="0" borderId="0" xfId="6" applyFont="1" applyAlignment="1">
      <alignment vertical="top"/>
    </xf>
    <xf numFmtId="14" fontId="38" fillId="0" borderId="0" xfId="3" applyNumberFormat="1" applyFont="1" applyAlignment="1">
      <alignment horizontal="left" vertical="top"/>
    </xf>
    <xf numFmtId="0" fontId="2" fillId="3" borderId="0" xfId="2" applyAlignment="1">
      <alignment vertical="top" wrapText="1"/>
    </xf>
    <xf numFmtId="44" fontId="2" fillId="3" borderId="0" xfId="2" applyNumberFormat="1" applyAlignment="1">
      <alignment vertical="top" wrapText="1"/>
    </xf>
    <xf numFmtId="0" fontId="2" fillId="3" borderId="0" xfId="2" applyAlignment="1">
      <alignment vertical="top"/>
    </xf>
    <xf numFmtId="0" fontId="3" fillId="0" borderId="0" xfId="3" applyAlignment="1">
      <alignment wrapText="1"/>
    </xf>
    <xf numFmtId="14" fontId="3" fillId="0" borderId="0" xfId="3" applyNumberFormat="1" applyAlignment="1">
      <alignment wrapText="1"/>
    </xf>
    <xf numFmtId="164" fontId="3" fillId="0" borderId="0" xfId="3" applyNumberFormat="1" applyAlignment="1">
      <alignment wrapText="1"/>
    </xf>
    <xf numFmtId="44" fontId="3" fillId="8" borderId="0" xfId="10" applyFont="1" applyFill="1" applyAlignment="1">
      <alignment wrapText="1"/>
    </xf>
    <xf numFmtId="14" fontId="3" fillId="0" borderId="0" xfId="3" applyNumberFormat="1" applyAlignment="1">
      <alignment wrapText="1"/>
    </xf>
    <xf numFmtId="164" fontId="3" fillId="0" borderId="0" xfId="3" applyNumberFormat="1" applyAlignment="1">
      <alignment wrapText="1"/>
    </xf>
    <xf numFmtId="164" fontId="3" fillId="8" borderId="0" xfId="3" applyNumberFormat="1" applyFill="1" applyAlignment="1">
      <alignment wrapText="1"/>
    </xf>
    <xf numFmtId="164" fontId="3" fillId="0" borderId="0" xfId="3" applyNumberFormat="1" applyAlignment="1">
      <alignment horizontal="center"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0" fontId="3" fillId="6" borderId="0" xfId="3" applyFill="1" applyBorder="1" applyAlignment="1">
      <alignment horizontal="left" wrapText="1"/>
    </xf>
    <xf numFmtId="0" fontId="3" fillId="0" borderId="0" xfId="3" applyAlignment="1">
      <alignment wrapText="1"/>
    </xf>
    <xf numFmtId="0" fontId="13" fillId="0" borderId="0" xfId="3" applyFont="1" applyFill="1" applyAlignment="1">
      <alignment wrapText="1"/>
    </xf>
    <xf numFmtId="0" fontId="12" fillId="0" borderId="0" xfId="3" applyFont="1" applyFill="1" applyAlignment="1">
      <alignment wrapText="1"/>
    </xf>
    <xf numFmtId="0" fontId="3" fillId="6" borderId="19" xfId="3" applyFont="1" applyFill="1" applyBorder="1" applyAlignment="1">
      <alignment wrapText="1"/>
    </xf>
    <xf numFmtId="0" fontId="4" fillId="6" borderId="19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3" fillId="0" borderId="0" xfId="3" applyBorder="1" applyAlignment="1">
      <alignment wrapText="1"/>
    </xf>
    <xf numFmtId="0" fontId="7" fillId="7" borderId="18" xfId="3" applyFont="1" applyFill="1" applyBorder="1" applyAlignment="1">
      <alignment wrapText="1"/>
    </xf>
    <xf numFmtId="0" fontId="7" fillId="7" borderId="17" xfId="3" applyFont="1" applyFill="1" applyBorder="1" applyAlignment="1">
      <alignment wrapText="1"/>
    </xf>
    <xf numFmtId="0" fontId="7" fillId="7" borderId="15" xfId="3" applyFont="1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7" fillId="7" borderId="16" xfId="3" applyFont="1" applyFill="1" applyBorder="1" applyAlignment="1">
      <alignment wrapText="1"/>
    </xf>
    <xf numFmtId="0" fontId="7" fillId="7" borderId="15" xfId="3" applyFont="1" applyFill="1" applyBorder="1" applyAlignment="1">
      <alignment textRotation="90" wrapText="1"/>
    </xf>
    <xf numFmtId="0" fontId="7" fillId="7" borderId="13" xfId="3" applyFont="1" applyFill="1" applyBorder="1" applyAlignment="1">
      <alignment textRotation="90" wrapText="1"/>
    </xf>
    <xf numFmtId="0" fontId="4" fillId="0" borderId="14" xfId="3" applyFont="1" applyBorder="1" applyAlignment="1">
      <alignment horizontal="center" wrapText="1"/>
    </xf>
    <xf numFmtId="0" fontId="3" fillId="0" borderId="0" xfId="3" applyAlignment="1">
      <alignment horizontal="center" wrapText="1"/>
    </xf>
    <xf numFmtId="0" fontId="3" fillId="6" borderId="6" xfId="3" applyFill="1" applyBorder="1" applyAlignment="1">
      <alignment wrapText="1"/>
    </xf>
    <xf numFmtId="0" fontId="4" fillId="6" borderId="6" xfId="3" applyFont="1" applyFill="1" applyBorder="1" applyAlignment="1">
      <alignment wrapText="1"/>
    </xf>
    <xf numFmtId="0" fontId="3" fillId="6" borderId="20" xfId="3" applyFill="1" applyBorder="1" applyAlignment="1">
      <alignment horizontal="center" wrapText="1"/>
    </xf>
    <xf numFmtId="0" fontId="3" fillId="6" borderId="7" xfId="3" applyFill="1" applyBorder="1" applyAlignment="1">
      <alignment horizontal="center" wrapText="1"/>
    </xf>
    <xf numFmtId="0" fontId="3" fillId="6" borderId="20" xfId="3" applyFill="1" applyBorder="1" applyAlignment="1">
      <alignment horizontal="left" vertical="top" wrapText="1"/>
    </xf>
    <xf numFmtId="0" fontId="3" fillId="6" borderId="7" xfId="3" applyFill="1" applyBorder="1" applyAlignment="1">
      <alignment horizontal="left" vertical="top" wrapText="1"/>
    </xf>
    <xf numFmtId="0" fontId="3" fillId="6" borderId="6" xfId="3" applyFill="1" applyBorder="1" applyAlignment="1">
      <alignment horizontal="left" wrapText="1"/>
    </xf>
    <xf numFmtId="0" fontId="3" fillId="0" borderId="1" xfId="3" applyBorder="1" applyAlignment="1">
      <alignment wrapText="1"/>
    </xf>
    <xf numFmtId="0" fontId="3" fillId="5" borderId="7" xfId="3" applyFill="1" applyBorder="1" applyAlignment="1">
      <alignment wrapText="1"/>
    </xf>
    <xf numFmtId="0" fontId="3" fillId="5" borderId="9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3" fillId="5" borderId="8" xfId="3" applyFill="1" applyBorder="1" applyAlignment="1">
      <alignment wrapText="1"/>
    </xf>
    <xf numFmtId="0" fontId="7" fillId="5" borderId="7" xfId="3" applyFont="1" applyFill="1" applyBorder="1" applyAlignment="1">
      <alignment wrapText="1"/>
    </xf>
    <xf numFmtId="0" fontId="7" fillId="5" borderId="6" xfId="3" applyFont="1" applyFill="1" applyBorder="1" applyAlignment="1">
      <alignment wrapText="1"/>
    </xf>
    <xf numFmtId="0" fontId="3" fillId="5" borderId="4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0" borderId="19" xfId="3" applyBorder="1" applyAlignment="1">
      <alignment wrapText="1"/>
    </xf>
    <xf numFmtId="0" fontId="7" fillId="10" borderId="18" xfId="3" applyFont="1" applyFill="1" applyBorder="1" applyAlignment="1">
      <alignment wrapText="1"/>
    </xf>
    <xf numFmtId="0" fontId="7" fillId="10" borderId="17" xfId="3" applyFont="1" applyFill="1" applyBorder="1" applyAlignment="1">
      <alignment wrapText="1"/>
    </xf>
    <xf numFmtId="0" fontId="7" fillId="10" borderId="22" xfId="3" applyFont="1" applyFill="1" applyBorder="1" applyAlignment="1">
      <alignment wrapText="1"/>
    </xf>
    <xf numFmtId="0" fontId="7" fillId="10" borderId="23" xfId="3" applyFont="1" applyFill="1" applyBorder="1" applyAlignment="1">
      <alignment wrapText="1"/>
    </xf>
    <xf numFmtId="0" fontId="7" fillId="10" borderId="24" xfId="3" applyFont="1" applyFill="1" applyBorder="1" applyAlignment="1">
      <alignment wrapText="1"/>
    </xf>
    <xf numFmtId="0" fontId="7" fillId="10" borderId="25" xfId="3" applyFont="1" applyFill="1" applyBorder="1" applyAlignment="1">
      <alignment wrapText="1"/>
    </xf>
    <xf numFmtId="0" fontId="7" fillId="10" borderId="15" xfId="3" applyFont="1" applyFill="1" applyBorder="1" applyAlignment="1">
      <alignment textRotation="90" wrapText="1"/>
    </xf>
    <xf numFmtId="0" fontId="7" fillId="10" borderId="9" xfId="3" applyFont="1" applyFill="1" applyBorder="1" applyAlignment="1">
      <alignment textRotation="90" wrapText="1"/>
    </xf>
    <xf numFmtId="0" fontId="7" fillId="10" borderId="15" xfId="3" applyFont="1" applyFill="1" applyBorder="1" applyAlignment="1">
      <alignment wrapText="1"/>
    </xf>
    <xf numFmtId="0" fontId="7" fillId="10" borderId="9" xfId="3" applyFont="1" applyFill="1" applyBorder="1" applyAlignment="1">
      <alignment wrapText="1"/>
    </xf>
    <xf numFmtId="0" fontId="3" fillId="6" borderId="20" xfId="3" applyFill="1" applyBorder="1" applyAlignment="1">
      <alignment wrapText="1"/>
    </xf>
    <xf numFmtId="0" fontId="3" fillId="6" borderId="7" xfId="3" applyFill="1" applyBorder="1" applyAlignment="1">
      <alignment wrapText="1"/>
    </xf>
    <xf numFmtId="0" fontId="4" fillId="10" borderId="14" xfId="3" applyFont="1" applyFill="1" applyBorder="1" applyAlignment="1">
      <alignment horizontal="center" wrapText="1"/>
    </xf>
    <xf numFmtId="0" fontId="3" fillId="10" borderId="0" xfId="3" applyFill="1" applyAlignment="1">
      <alignment horizontal="center" wrapText="1"/>
    </xf>
    <xf numFmtId="0" fontId="3" fillId="5" borderId="26" xfId="3" applyFill="1" applyBorder="1" applyAlignment="1">
      <alignment wrapText="1"/>
    </xf>
    <xf numFmtId="0" fontId="3" fillId="5" borderId="27" xfId="3" applyFill="1" applyBorder="1" applyAlignment="1">
      <alignment wrapText="1"/>
    </xf>
    <xf numFmtId="0" fontId="3" fillId="0" borderId="30" xfId="3" applyBorder="1" applyAlignment="1">
      <alignment wrapText="1"/>
    </xf>
    <xf numFmtId="0" fontId="3" fillId="0" borderId="31" xfId="3" applyBorder="1" applyAlignment="1">
      <alignment wrapText="1"/>
    </xf>
    <xf numFmtId="0" fontId="3" fillId="5" borderId="21" xfId="3" applyFill="1" applyBorder="1" applyAlignment="1">
      <alignment wrapText="1"/>
    </xf>
    <xf numFmtId="0" fontId="3" fillId="5" borderId="29" xfId="3" applyFill="1" applyBorder="1" applyAlignment="1">
      <alignment wrapText="1"/>
    </xf>
    <xf numFmtId="0" fontId="7" fillId="5" borderId="28" xfId="3" applyFont="1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7" fillId="10" borderId="16" xfId="3" applyFont="1" applyFill="1" applyBorder="1" applyAlignment="1">
      <alignment wrapText="1"/>
    </xf>
    <xf numFmtId="0" fontId="7" fillId="10" borderId="13" xfId="3" applyFont="1" applyFill="1" applyBorder="1" applyAlignment="1">
      <alignment textRotation="90" wrapText="1"/>
    </xf>
    <xf numFmtId="164" fontId="1" fillId="2" borderId="0" xfId="1" applyNumberFormat="1" applyAlignment="1">
      <alignment wrapText="1"/>
    </xf>
    <xf numFmtId="164" fontId="1" fillId="2" borderId="0" xfId="1" applyNumberFormat="1" applyAlignment="1">
      <alignment horizontal="right" wrapText="1"/>
    </xf>
  </cellXfs>
  <cellStyles count="12">
    <cellStyle name="Bad" xfId="8" builtinId="27"/>
    <cellStyle name="Comma 2" xfId="5"/>
    <cellStyle name="Comma 3" xfId="11"/>
    <cellStyle name="Currency" xfId="6" builtinId="4"/>
    <cellStyle name="Currency 2" xfId="10"/>
    <cellStyle name="Good" xfId="1" builtinId="26"/>
    <cellStyle name="Neutral" xfId="2" builtinId="28"/>
    <cellStyle name="Normal" xfId="0" builtinId="0"/>
    <cellStyle name="Normal 2" xfId="3"/>
    <cellStyle name="Normal 2 2" xfId="9"/>
    <cellStyle name="Percent" xfId="7" builtinId="5"/>
    <cellStyle name="Percent 2" xfId="4"/>
  </cellStyles>
  <dxfs count="0"/>
  <tableStyles count="0" defaultTableStyle="TableStyleMedium2" defaultPivotStyle="PivotStyleMedium9"/>
  <colors>
    <mruColors>
      <color rgb="FFFF00FF"/>
      <color rgb="FF00FF00"/>
      <color rgb="FFCC3300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workbookViewId="0">
      <selection activeCell="G16" sqref="G16"/>
    </sheetView>
  </sheetViews>
  <sheetFormatPr defaultColWidth="8.85546875" defaultRowHeight="15" x14ac:dyDescent="0.25"/>
  <cols>
    <col min="1" max="2" width="8.85546875" style="48"/>
    <col min="3" max="3" width="28.28515625" style="48" customWidth="1"/>
    <col min="4" max="7" width="15.7109375" style="48" customWidth="1"/>
    <col min="8" max="8" width="15.7109375" style="49" customWidth="1"/>
    <col min="9" max="9" width="15.7109375" style="50" customWidth="1"/>
    <col min="10" max="10" width="8.85546875" style="48"/>
    <col min="11" max="11" width="27.7109375" style="48" customWidth="1"/>
    <col min="12" max="12" width="8.85546875" style="48"/>
    <col min="13" max="13" width="10.85546875" style="48" bestFit="1" customWidth="1"/>
    <col min="14" max="16384" width="8.85546875" style="48"/>
  </cols>
  <sheetData>
    <row r="1" spans="3:13" ht="28.9" customHeight="1" x14ac:dyDescent="0.3">
      <c r="K1" s="72" t="s">
        <v>102</v>
      </c>
      <c r="L1"/>
    </row>
    <row r="2" spans="3:13" ht="28.9" x14ac:dyDescent="0.3">
      <c r="D2" s="48" t="s">
        <v>71</v>
      </c>
      <c r="E2" s="48" t="s">
        <v>70</v>
      </c>
      <c r="F2" s="48" t="s">
        <v>72</v>
      </c>
      <c r="G2" s="48" t="s">
        <v>73</v>
      </c>
      <c r="I2" s="50" t="s">
        <v>32</v>
      </c>
      <c r="K2" s="73">
        <v>0.4</v>
      </c>
      <c r="L2"/>
    </row>
    <row r="3" spans="3:13" ht="28.9" x14ac:dyDescent="0.3">
      <c r="C3" s="48" t="s">
        <v>69</v>
      </c>
      <c r="D3" s="51">
        <f>SUM('Business Income'!C9)</f>
        <v>126554.65</v>
      </c>
      <c r="E3" s="51">
        <f>SUM('Business Income'!L9)</f>
        <v>105240.09999999999</v>
      </c>
      <c r="F3" s="51">
        <f>SUM('Business Income'!U9)</f>
        <v>95132.450000000012</v>
      </c>
      <c r="G3" s="51">
        <f>SUM('Business Income'!AD9)</f>
        <v>84859.26999999999</v>
      </c>
      <c r="H3" s="52"/>
      <c r="I3" s="53">
        <f>SUM(D3:G3)</f>
        <v>411786.47</v>
      </c>
      <c r="K3" s="72">
        <f>((I3+I9)-(I4+I6+I11+I14))*K2</f>
        <v>141946.98399999997</v>
      </c>
      <c r="L3"/>
    </row>
    <row r="4" spans="3:13" ht="14.45" x14ac:dyDescent="0.3">
      <c r="C4" s="48" t="s">
        <v>104</v>
      </c>
      <c r="D4" s="51">
        <f>D3-(D5+D6)</f>
        <v>45806.850000000006</v>
      </c>
      <c r="E4" s="51">
        <f>E3-(E5+E6)</f>
        <v>33469.579999999987</v>
      </c>
      <c r="F4" s="51">
        <f>F3-(F5+F6)</f>
        <v>28246.310000000027</v>
      </c>
      <c r="G4" s="51">
        <f>G3-(G5+G6)</f>
        <v>25063.060000000005</v>
      </c>
      <c r="H4" s="52"/>
      <c r="I4" s="53">
        <f>SUM(D4:G4)</f>
        <v>132585.80000000002</v>
      </c>
      <c r="K4"/>
      <c r="L4"/>
    </row>
    <row r="5" spans="3:13" ht="14.45" x14ac:dyDescent="0.3">
      <c r="C5" s="48" t="s">
        <v>103</v>
      </c>
      <c r="D5" s="51">
        <f>SUM('Business Income'!F9)</f>
        <v>77325.609999999986</v>
      </c>
      <c r="E5" s="51">
        <f>SUM('Business Income'!O9)</f>
        <v>68736.33</v>
      </c>
      <c r="F5" s="51">
        <f>SUM('Business Income'!X9)</f>
        <v>64061.509999999987</v>
      </c>
      <c r="G5" s="51">
        <f>SUM('Business Income'!AG9)</f>
        <v>57289.879999999983</v>
      </c>
      <c r="H5" s="52"/>
      <c r="I5" s="53">
        <f>SUM(D5:G5)</f>
        <v>267413.32999999996</v>
      </c>
      <c r="K5" s="48" t="s">
        <v>109</v>
      </c>
      <c r="M5" s="61"/>
    </row>
    <row r="6" spans="3:13" ht="14.45" x14ac:dyDescent="0.3">
      <c r="C6" s="67" t="s">
        <v>68</v>
      </c>
      <c r="D6" s="68">
        <f>SUM('Business Income'!E9)</f>
        <v>3422.1899999999996</v>
      </c>
      <c r="E6" s="68">
        <f>SUM('Business Income'!N9)</f>
        <v>3034.1899999999996</v>
      </c>
      <c r="F6" s="68">
        <f>SUM('Business Income'!W9)</f>
        <v>2824.63</v>
      </c>
      <c r="G6" s="68">
        <f>SUM('Business Income'!AF9)</f>
        <v>2506.33</v>
      </c>
      <c r="H6" s="69"/>
      <c r="I6" s="53">
        <f>SUM(D6:G6)</f>
        <v>11787.339999999998</v>
      </c>
    </row>
    <row r="7" spans="3:13" ht="14.45" x14ac:dyDescent="0.3">
      <c r="C7" s="74" t="s">
        <v>106</v>
      </c>
      <c r="D7" s="75">
        <f>SUM('Business Income'!G9)</f>
        <v>23197.683000000001</v>
      </c>
      <c r="E7" s="75">
        <f>SUM('Business Income'!P9)</f>
        <v>20620.899000000001</v>
      </c>
      <c r="F7" s="75">
        <f>SUM('Business Income'!Y9)</f>
        <v>19218.452999999998</v>
      </c>
      <c r="G7" s="75">
        <f>SUM('Business Income'!AH9)</f>
        <v>17018.154000000002</v>
      </c>
      <c r="H7" s="76"/>
      <c r="I7" s="77">
        <f>SUM(D7:G7)</f>
        <v>80055.189000000013</v>
      </c>
      <c r="K7" s="92">
        <f>I5+I9</f>
        <v>340521.14999999997</v>
      </c>
    </row>
    <row r="8" spans="3:13" ht="18" x14ac:dyDescent="0.3">
      <c r="C8" s="54"/>
      <c r="D8" s="55"/>
      <c r="E8" s="55"/>
      <c r="F8" s="55"/>
      <c r="G8" s="55"/>
      <c r="H8" s="56"/>
      <c r="I8" s="57"/>
    </row>
    <row r="9" spans="3:13" ht="14.45" x14ac:dyDescent="0.3">
      <c r="C9" s="48" t="s">
        <v>74</v>
      </c>
      <c r="D9" s="51">
        <f>SUM('Business Income'!C41:C42,'Business Income'!C56)</f>
        <v>20132.96</v>
      </c>
      <c r="E9" s="51">
        <f>SUM('Business Income'!L41:L43,'Business Income'!K56:K57)</f>
        <v>22588.04</v>
      </c>
      <c r="F9" s="51">
        <f>SUM('Business Income'!U41:U43,'Business Income'!T55:T58)</f>
        <v>13745.25</v>
      </c>
      <c r="G9" s="51">
        <f>SUM('Business Income'!AD41:AD43,'Business Income'!AC55:AC58)</f>
        <v>16641.57</v>
      </c>
      <c r="H9" s="52"/>
      <c r="I9" s="53">
        <f>SUM(D9:G9)</f>
        <v>73107.820000000007</v>
      </c>
      <c r="K9" s="48" t="s">
        <v>112</v>
      </c>
    </row>
    <row r="10" spans="3:13" ht="14.45" x14ac:dyDescent="0.3">
      <c r="D10" s="51"/>
      <c r="E10" s="51"/>
      <c r="F10" s="51"/>
      <c r="G10" s="51"/>
      <c r="H10" s="52"/>
      <c r="I10" s="53"/>
    </row>
    <row r="11" spans="3:13" x14ac:dyDescent="0.25">
      <c r="C11" s="67" t="s">
        <v>78</v>
      </c>
      <c r="D11" s="68">
        <f>SUM('Business Expenses1st quarter'!H8:H123,'Business Expenses1st quarter'!N21:N82)</f>
        <v>47056.750000000065</v>
      </c>
      <c r="E11" s="68">
        <f>SUM('Business Expenses2nd quarter'!B38:B97,'Business Expenses2nd quarter'!F37:F74,'Business Expenses2nd quarter'!F82:F90)</f>
        <v>-32627.130000000008</v>
      </c>
      <c r="F11" s="68">
        <f>SUM('Business Expenses3rd quarter'!B29:B82,'Business Expenses3rd quarter'!B111:B184,'Business Expenses3rd quarter'!G37:G87)</f>
        <v>-28775.930000000011</v>
      </c>
      <c r="G11" s="68"/>
      <c r="H11" s="69"/>
      <c r="I11" s="53">
        <f>SUM(D11:G11)</f>
        <v>-14346.309999999954</v>
      </c>
      <c r="K11" s="61">
        <f>(I3+I9+I19)-(I4+I6+I20+K3)</f>
        <v>198574.16600000003</v>
      </c>
    </row>
    <row r="12" spans="3:13" x14ac:dyDescent="0.25">
      <c r="C12" s="48" t="s">
        <v>79</v>
      </c>
      <c r="D12" s="58"/>
      <c r="E12" s="58"/>
      <c r="F12" s="58"/>
      <c r="G12" s="58"/>
      <c r="H12" s="52"/>
      <c r="I12" s="59">
        <f>SUM(D12:G12)</f>
        <v>0</v>
      </c>
      <c r="J12" s="48" t="s">
        <v>80</v>
      </c>
    </row>
    <row r="13" spans="3:13" ht="14.45" x14ac:dyDescent="0.3">
      <c r="D13" s="51"/>
      <c r="E13" s="51"/>
      <c r="F13" s="51"/>
      <c r="G13" s="51"/>
      <c r="H13" s="52"/>
      <c r="I13" s="53"/>
    </row>
    <row r="14" spans="3:13" x14ac:dyDescent="0.25">
      <c r="C14" s="67" t="s">
        <v>82</v>
      </c>
      <c r="D14" s="68"/>
      <c r="E14" s="71"/>
      <c r="F14" s="71"/>
      <c r="G14" s="71"/>
      <c r="H14" s="69"/>
      <c r="I14" s="70">
        <f>SUM(D14:G14)</f>
        <v>0</v>
      </c>
    </row>
    <row r="15" spans="3:13" x14ac:dyDescent="0.25">
      <c r="C15" s="48" t="s">
        <v>81</v>
      </c>
      <c r="D15" s="58"/>
      <c r="E15" s="58"/>
      <c r="F15" s="58"/>
      <c r="G15" s="58"/>
      <c r="H15" s="60"/>
      <c r="I15" s="59">
        <f>SUM(D15:G15)</f>
        <v>0</v>
      </c>
      <c r="J15" s="48" t="s">
        <v>80</v>
      </c>
    </row>
    <row r="16" spans="3:13" x14ac:dyDescent="0.25">
      <c r="D16" s="51"/>
      <c r="E16" s="51"/>
      <c r="F16" s="51"/>
      <c r="G16" s="51"/>
      <c r="H16" s="52"/>
      <c r="I16" s="53"/>
    </row>
    <row r="17" spans="3:9" x14ac:dyDescent="0.25">
      <c r="D17" s="51"/>
      <c r="E17" s="51"/>
      <c r="F17" s="51"/>
      <c r="G17" s="51"/>
      <c r="H17" s="52"/>
      <c r="I17" s="53"/>
    </row>
    <row r="18" spans="3:9" x14ac:dyDescent="0.25">
      <c r="C18" s="48" t="s">
        <v>101</v>
      </c>
      <c r="D18" s="51"/>
      <c r="E18" s="51"/>
      <c r="F18" s="51"/>
      <c r="G18" s="51"/>
      <c r="H18" s="52"/>
      <c r="I18" s="53"/>
    </row>
    <row r="19" spans="3:9" x14ac:dyDescent="0.25">
      <c r="C19" s="48" t="s">
        <v>110</v>
      </c>
      <c r="D19" s="51">
        <f>SUM('PAYG expenses '!C1+'PAYG expenses '!H1+'PAYG expenses '!M1+'PAYG expenses '!R1)</f>
        <v>0</v>
      </c>
      <c r="E19" s="51"/>
      <c r="F19" s="51"/>
      <c r="G19" s="51"/>
      <c r="H19" s="52"/>
      <c r="I19" s="53">
        <f>SUM(D19:G19)</f>
        <v>0</v>
      </c>
    </row>
    <row r="20" spans="3:9" x14ac:dyDescent="0.25">
      <c r="C20" s="48" t="s">
        <v>111</v>
      </c>
      <c r="D20" s="51">
        <f>'PAYG expenses '!D1+'PAYG expenses '!I1+'PAYG expenses '!N1+'PAYG expenses '!S1</f>
        <v>0</v>
      </c>
      <c r="E20" s="51"/>
      <c r="F20" s="51"/>
      <c r="G20" s="51"/>
      <c r="H20" s="52"/>
      <c r="I20" s="53">
        <f>SUM(D20:G20)</f>
        <v>0</v>
      </c>
    </row>
    <row r="21" spans="3:9" x14ac:dyDescent="0.25">
      <c r="D21" s="51"/>
      <c r="E21" s="51"/>
      <c r="F21" s="51"/>
      <c r="G21" s="51"/>
      <c r="H21" s="52"/>
      <c r="I21" s="53">
        <f>SUM(D21:G21)</f>
        <v>0</v>
      </c>
    </row>
    <row r="22" spans="3:9" x14ac:dyDescent="0.25">
      <c r="D22" s="51"/>
      <c r="E22" s="51"/>
      <c r="F22" s="51"/>
      <c r="G22" s="51"/>
      <c r="H22" s="52"/>
      <c r="I22" s="53">
        <f>SUM(D22:G22)</f>
        <v>0</v>
      </c>
    </row>
    <row r="23" spans="3:9" x14ac:dyDescent="0.25">
      <c r="D23" s="51"/>
      <c r="E23" s="51"/>
      <c r="F23" s="51"/>
      <c r="G23" s="51"/>
      <c r="H23" s="52"/>
      <c r="I23" s="53"/>
    </row>
    <row r="24" spans="3:9" x14ac:dyDescent="0.25">
      <c r="D24" s="51"/>
      <c r="E24" s="51"/>
      <c r="F24" s="51"/>
      <c r="G24" s="51"/>
      <c r="H24" s="52"/>
      <c r="I24" s="53">
        <f>SUM(D24:G24)</f>
        <v>0</v>
      </c>
    </row>
    <row r="25" spans="3:9" x14ac:dyDescent="0.25">
      <c r="C25" s="48" t="s">
        <v>422</v>
      </c>
      <c r="D25" s="51">
        <f>SUM('Business Expenses1st quarter'!B67,'Business Expenses1st quarter'!B212)</f>
        <v>0</v>
      </c>
      <c r="E25" s="51">
        <f>SUM('Business Expenses2nd quarter'!B100:B105,'Business Expenses2nd quarter'!F68:F73)</f>
        <v>-6000</v>
      </c>
      <c r="F25" s="51"/>
      <c r="G25" s="51"/>
      <c r="H25" s="52"/>
      <c r="I25" s="53">
        <f>SUM(D25:G25)</f>
        <v>-6000</v>
      </c>
    </row>
    <row r="26" spans="3:9" x14ac:dyDescent="0.25">
      <c r="D26" s="51"/>
      <c r="E26" s="51"/>
      <c r="F26" s="51"/>
      <c r="G26" s="51"/>
      <c r="H26" s="52"/>
      <c r="I26" s="53">
        <f>SUM(D26:G26)</f>
        <v>0</v>
      </c>
    </row>
    <row r="27" spans="3:9" x14ac:dyDescent="0.25">
      <c r="D27" s="51"/>
      <c r="E27" s="51"/>
      <c r="F27" s="51"/>
      <c r="G27" s="51"/>
      <c r="H27" s="52"/>
      <c r="I27" s="53">
        <f>SUM(D27:G27)</f>
        <v>0</v>
      </c>
    </row>
    <row r="28" spans="3:9" x14ac:dyDescent="0.25">
      <c r="D28" s="51"/>
      <c r="E28" s="51"/>
      <c r="F28" s="51"/>
      <c r="G28" s="51"/>
      <c r="H28" s="52"/>
      <c r="I28" s="53"/>
    </row>
    <row r="29" spans="3:9" x14ac:dyDescent="0.25">
      <c r="D29" s="51"/>
      <c r="E29" s="51"/>
      <c r="F29" s="51"/>
      <c r="G29" s="51"/>
      <c r="H29" s="52"/>
      <c r="I29" s="53">
        <f>SUM(D29:G29)</f>
        <v>0</v>
      </c>
    </row>
    <row r="30" spans="3:9" x14ac:dyDescent="0.25">
      <c r="D30" s="51"/>
      <c r="E30" s="51"/>
      <c r="F30" s="51"/>
      <c r="G30" s="51"/>
      <c r="H30" s="52"/>
      <c r="I30" s="53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19" zoomScaleNormal="100" workbookViewId="0">
      <selection activeCell="G10" sqref="A1:XFD1048576"/>
    </sheetView>
  </sheetViews>
  <sheetFormatPr defaultRowHeight="12.6" customHeight="1" x14ac:dyDescent="0.2"/>
  <cols>
    <col min="1" max="1" width="11.7109375" style="9" customWidth="1"/>
    <col min="2" max="2" width="10.85546875" style="126" customWidth="1"/>
    <col min="3" max="3" width="20.28515625" style="126" customWidth="1"/>
    <col min="4" max="4" width="14.42578125" style="126" customWidth="1"/>
    <col min="5" max="5" width="10" style="126" customWidth="1"/>
    <col min="6" max="6" width="9.85546875" style="126" customWidth="1"/>
    <col min="7" max="7" width="10.28515625" style="126" customWidth="1"/>
    <col min="8" max="8" width="9.42578125" style="126" customWidth="1"/>
    <col min="9" max="9" width="8" style="126" customWidth="1"/>
    <col min="10" max="10" width="8.85546875" style="126"/>
    <col min="11" max="11" width="8.85546875" style="6"/>
    <col min="12" max="12" width="18.140625" style="126" customWidth="1"/>
    <col min="13" max="256" width="8.85546875" style="126"/>
    <col min="257" max="257" width="9" style="126" customWidth="1"/>
    <col min="258" max="258" width="10.85546875" style="126" customWidth="1"/>
    <col min="259" max="259" width="20.28515625" style="126" customWidth="1"/>
    <col min="260" max="260" width="6.28515625" style="126" customWidth="1"/>
    <col min="261" max="261" width="10" style="126" customWidth="1"/>
    <col min="262" max="262" width="9.85546875" style="126" customWidth="1"/>
    <col min="263" max="263" width="7.42578125" style="126" customWidth="1"/>
    <col min="264" max="264" width="9.42578125" style="126" customWidth="1"/>
    <col min="265" max="265" width="6.7109375" style="126" customWidth="1"/>
    <col min="266" max="512" width="8.85546875" style="126"/>
    <col min="513" max="513" width="9" style="126" customWidth="1"/>
    <col min="514" max="514" width="10.85546875" style="126" customWidth="1"/>
    <col min="515" max="515" width="20.28515625" style="126" customWidth="1"/>
    <col min="516" max="516" width="6.28515625" style="126" customWidth="1"/>
    <col min="517" max="517" width="10" style="126" customWidth="1"/>
    <col min="518" max="518" width="9.85546875" style="126" customWidth="1"/>
    <col min="519" max="519" width="7.42578125" style="126" customWidth="1"/>
    <col min="520" max="520" width="9.42578125" style="126" customWidth="1"/>
    <col min="521" max="521" width="6.7109375" style="126" customWidth="1"/>
    <col min="522" max="768" width="8.85546875" style="126"/>
    <col min="769" max="769" width="9" style="126" customWidth="1"/>
    <col min="770" max="770" width="10.85546875" style="126" customWidth="1"/>
    <col min="771" max="771" width="20.28515625" style="126" customWidth="1"/>
    <col min="772" max="772" width="6.28515625" style="126" customWidth="1"/>
    <col min="773" max="773" width="10" style="126" customWidth="1"/>
    <col min="774" max="774" width="9.85546875" style="126" customWidth="1"/>
    <col min="775" max="775" width="7.42578125" style="126" customWidth="1"/>
    <col min="776" max="776" width="9.42578125" style="126" customWidth="1"/>
    <col min="777" max="777" width="6.7109375" style="126" customWidth="1"/>
    <col min="778" max="1024" width="8.85546875" style="126"/>
    <col min="1025" max="1025" width="9" style="126" customWidth="1"/>
    <col min="1026" max="1026" width="10.85546875" style="126" customWidth="1"/>
    <col min="1027" max="1027" width="20.28515625" style="126" customWidth="1"/>
    <col min="1028" max="1028" width="6.28515625" style="126" customWidth="1"/>
    <col min="1029" max="1029" width="10" style="126" customWidth="1"/>
    <col min="1030" max="1030" width="9.85546875" style="126" customWidth="1"/>
    <col min="1031" max="1031" width="7.42578125" style="126" customWidth="1"/>
    <col min="1032" max="1032" width="9.42578125" style="126" customWidth="1"/>
    <col min="1033" max="1033" width="6.7109375" style="126" customWidth="1"/>
    <col min="1034" max="1280" width="8.85546875" style="126"/>
    <col min="1281" max="1281" width="9" style="126" customWidth="1"/>
    <col min="1282" max="1282" width="10.85546875" style="126" customWidth="1"/>
    <col min="1283" max="1283" width="20.28515625" style="126" customWidth="1"/>
    <col min="1284" max="1284" width="6.28515625" style="126" customWidth="1"/>
    <col min="1285" max="1285" width="10" style="126" customWidth="1"/>
    <col min="1286" max="1286" width="9.85546875" style="126" customWidth="1"/>
    <col min="1287" max="1287" width="7.42578125" style="126" customWidth="1"/>
    <col min="1288" max="1288" width="9.42578125" style="126" customWidth="1"/>
    <col min="1289" max="1289" width="6.7109375" style="126" customWidth="1"/>
    <col min="1290" max="1536" width="8.85546875" style="126"/>
    <col min="1537" max="1537" width="9" style="126" customWidth="1"/>
    <col min="1538" max="1538" width="10.85546875" style="126" customWidth="1"/>
    <col min="1539" max="1539" width="20.28515625" style="126" customWidth="1"/>
    <col min="1540" max="1540" width="6.28515625" style="126" customWidth="1"/>
    <col min="1541" max="1541" width="10" style="126" customWidth="1"/>
    <col min="1542" max="1542" width="9.85546875" style="126" customWidth="1"/>
    <col min="1543" max="1543" width="7.42578125" style="126" customWidth="1"/>
    <col min="1544" max="1544" width="9.42578125" style="126" customWidth="1"/>
    <col min="1545" max="1545" width="6.7109375" style="126" customWidth="1"/>
    <col min="1546" max="1792" width="8.85546875" style="126"/>
    <col min="1793" max="1793" width="9" style="126" customWidth="1"/>
    <col min="1794" max="1794" width="10.85546875" style="126" customWidth="1"/>
    <col min="1795" max="1795" width="20.28515625" style="126" customWidth="1"/>
    <col min="1796" max="1796" width="6.28515625" style="126" customWidth="1"/>
    <col min="1797" max="1797" width="10" style="126" customWidth="1"/>
    <col min="1798" max="1798" width="9.85546875" style="126" customWidth="1"/>
    <col min="1799" max="1799" width="7.42578125" style="126" customWidth="1"/>
    <col min="1800" max="1800" width="9.42578125" style="126" customWidth="1"/>
    <col min="1801" max="1801" width="6.7109375" style="126" customWidth="1"/>
    <col min="1802" max="2048" width="8.85546875" style="126"/>
    <col min="2049" max="2049" width="9" style="126" customWidth="1"/>
    <col min="2050" max="2050" width="10.85546875" style="126" customWidth="1"/>
    <col min="2051" max="2051" width="20.28515625" style="126" customWidth="1"/>
    <col min="2052" max="2052" width="6.28515625" style="126" customWidth="1"/>
    <col min="2053" max="2053" width="10" style="126" customWidth="1"/>
    <col min="2054" max="2054" width="9.85546875" style="126" customWidth="1"/>
    <col min="2055" max="2055" width="7.42578125" style="126" customWidth="1"/>
    <col min="2056" max="2056" width="9.42578125" style="126" customWidth="1"/>
    <col min="2057" max="2057" width="6.7109375" style="126" customWidth="1"/>
    <col min="2058" max="2304" width="8.85546875" style="126"/>
    <col min="2305" max="2305" width="9" style="126" customWidth="1"/>
    <col min="2306" max="2306" width="10.85546875" style="126" customWidth="1"/>
    <col min="2307" max="2307" width="20.28515625" style="126" customWidth="1"/>
    <col min="2308" max="2308" width="6.28515625" style="126" customWidth="1"/>
    <col min="2309" max="2309" width="10" style="126" customWidth="1"/>
    <col min="2310" max="2310" width="9.85546875" style="126" customWidth="1"/>
    <col min="2311" max="2311" width="7.42578125" style="126" customWidth="1"/>
    <col min="2312" max="2312" width="9.42578125" style="126" customWidth="1"/>
    <col min="2313" max="2313" width="6.7109375" style="126" customWidth="1"/>
    <col min="2314" max="2560" width="8.85546875" style="126"/>
    <col min="2561" max="2561" width="9" style="126" customWidth="1"/>
    <col min="2562" max="2562" width="10.85546875" style="126" customWidth="1"/>
    <col min="2563" max="2563" width="20.28515625" style="126" customWidth="1"/>
    <col min="2564" max="2564" width="6.28515625" style="126" customWidth="1"/>
    <col min="2565" max="2565" width="10" style="126" customWidth="1"/>
    <col min="2566" max="2566" width="9.85546875" style="126" customWidth="1"/>
    <col min="2567" max="2567" width="7.42578125" style="126" customWidth="1"/>
    <col min="2568" max="2568" width="9.42578125" style="126" customWidth="1"/>
    <col min="2569" max="2569" width="6.7109375" style="126" customWidth="1"/>
    <col min="2570" max="2816" width="8.85546875" style="126"/>
    <col min="2817" max="2817" width="9" style="126" customWidth="1"/>
    <col min="2818" max="2818" width="10.85546875" style="126" customWidth="1"/>
    <col min="2819" max="2819" width="20.28515625" style="126" customWidth="1"/>
    <col min="2820" max="2820" width="6.28515625" style="126" customWidth="1"/>
    <col min="2821" max="2821" width="10" style="126" customWidth="1"/>
    <col min="2822" max="2822" width="9.85546875" style="126" customWidth="1"/>
    <col min="2823" max="2823" width="7.42578125" style="126" customWidth="1"/>
    <col min="2824" max="2824" width="9.42578125" style="126" customWidth="1"/>
    <col min="2825" max="2825" width="6.7109375" style="126" customWidth="1"/>
    <col min="2826" max="3072" width="8.85546875" style="126"/>
    <col min="3073" max="3073" width="9" style="126" customWidth="1"/>
    <col min="3074" max="3074" width="10.85546875" style="126" customWidth="1"/>
    <col min="3075" max="3075" width="20.28515625" style="126" customWidth="1"/>
    <col min="3076" max="3076" width="6.28515625" style="126" customWidth="1"/>
    <col min="3077" max="3077" width="10" style="126" customWidth="1"/>
    <col min="3078" max="3078" width="9.85546875" style="126" customWidth="1"/>
    <col min="3079" max="3079" width="7.42578125" style="126" customWidth="1"/>
    <col min="3080" max="3080" width="9.42578125" style="126" customWidth="1"/>
    <col min="3081" max="3081" width="6.7109375" style="126" customWidth="1"/>
    <col min="3082" max="3328" width="8.85546875" style="126"/>
    <col min="3329" max="3329" width="9" style="126" customWidth="1"/>
    <col min="3330" max="3330" width="10.85546875" style="126" customWidth="1"/>
    <col min="3331" max="3331" width="20.28515625" style="126" customWidth="1"/>
    <col min="3332" max="3332" width="6.28515625" style="126" customWidth="1"/>
    <col min="3333" max="3333" width="10" style="126" customWidth="1"/>
    <col min="3334" max="3334" width="9.85546875" style="126" customWidth="1"/>
    <col min="3335" max="3335" width="7.42578125" style="126" customWidth="1"/>
    <col min="3336" max="3336" width="9.42578125" style="126" customWidth="1"/>
    <col min="3337" max="3337" width="6.7109375" style="126" customWidth="1"/>
    <col min="3338" max="3584" width="8.85546875" style="126"/>
    <col min="3585" max="3585" width="9" style="126" customWidth="1"/>
    <col min="3586" max="3586" width="10.85546875" style="126" customWidth="1"/>
    <col min="3587" max="3587" width="20.28515625" style="126" customWidth="1"/>
    <col min="3588" max="3588" width="6.28515625" style="126" customWidth="1"/>
    <col min="3589" max="3589" width="10" style="126" customWidth="1"/>
    <col min="3590" max="3590" width="9.85546875" style="126" customWidth="1"/>
    <col min="3591" max="3591" width="7.42578125" style="126" customWidth="1"/>
    <col min="3592" max="3592" width="9.42578125" style="126" customWidth="1"/>
    <col min="3593" max="3593" width="6.7109375" style="126" customWidth="1"/>
    <col min="3594" max="3840" width="8.85546875" style="126"/>
    <col min="3841" max="3841" width="9" style="126" customWidth="1"/>
    <col min="3842" max="3842" width="10.85546875" style="126" customWidth="1"/>
    <col min="3843" max="3843" width="20.28515625" style="126" customWidth="1"/>
    <col min="3844" max="3844" width="6.28515625" style="126" customWidth="1"/>
    <col min="3845" max="3845" width="10" style="126" customWidth="1"/>
    <col min="3846" max="3846" width="9.85546875" style="126" customWidth="1"/>
    <col min="3847" max="3847" width="7.42578125" style="126" customWidth="1"/>
    <col min="3848" max="3848" width="9.42578125" style="126" customWidth="1"/>
    <col min="3849" max="3849" width="6.7109375" style="126" customWidth="1"/>
    <col min="3850" max="4096" width="8.85546875" style="126"/>
    <col min="4097" max="4097" width="9" style="126" customWidth="1"/>
    <col min="4098" max="4098" width="10.85546875" style="126" customWidth="1"/>
    <col min="4099" max="4099" width="20.28515625" style="126" customWidth="1"/>
    <col min="4100" max="4100" width="6.28515625" style="126" customWidth="1"/>
    <col min="4101" max="4101" width="10" style="126" customWidth="1"/>
    <col min="4102" max="4102" width="9.85546875" style="126" customWidth="1"/>
    <col min="4103" max="4103" width="7.42578125" style="126" customWidth="1"/>
    <col min="4104" max="4104" width="9.42578125" style="126" customWidth="1"/>
    <col min="4105" max="4105" width="6.7109375" style="126" customWidth="1"/>
    <col min="4106" max="4352" width="8.85546875" style="126"/>
    <col min="4353" max="4353" width="9" style="126" customWidth="1"/>
    <col min="4354" max="4354" width="10.85546875" style="126" customWidth="1"/>
    <col min="4355" max="4355" width="20.28515625" style="126" customWidth="1"/>
    <col min="4356" max="4356" width="6.28515625" style="126" customWidth="1"/>
    <col min="4357" max="4357" width="10" style="126" customWidth="1"/>
    <col min="4358" max="4358" width="9.85546875" style="126" customWidth="1"/>
    <col min="4359" max="4359" width="7.42578125" style="126" customWidth="1"/>
    <col min="4360" max="4360" width="9.42578125" style="126" customWidth="1"/>
    <col min="4361" max="4361" width="6.7109375" style="126" customWidth="1"/>
    <col min="4362" max="4608" width="8.85546875" style="126"/>
    <col min="4609" max="4609" width="9" style="126" customWidth="1"/>
    <col min="4610" max="4610" width="10.85546875" style="126" customWidth="1"/>
    <col min="4611" max="4611" width="20.28515625" style="126" customWidth="1"/>
    <col min="4612" max="4612" width="6.28515625" style="126" customWidth="1"/>
    <col min="4613" max="4613" width="10" style="126" customWidth="1"/>
    <col min="4614" max="4614" width="9.85546875" style="126" customWidth="1"/>
    <col min="4615" max="4615" width="7.42578125" style="126" customWidth="1"/>
    <col min="4616" max="4616" width="9.42578125" style="126" customWidth="1"/>
    <col min="4617" max="4617" width="6.7109375" style="126" customWidth="1"/>
    <col min="4618" max="4864" width="8.85546875" style="126"/>
    <col min="4865" max="4865" width="9" style="126" customWidth="1"/>
    <col min="4866" max="4866" width="10.85546875" style="126" customWidth="1"/>
    <col min="4867" max="4867" width="20.28515625" style="126" customWidth="1"/>
    <col min="4868" max="4868" width="6.28515625" style="126" customWidth="1"/>
    <col min="4869" max="4869" width="10" style="126" customWidth="1"/>
    <col min="4870" max="4870" width="9.85546875" style="126" customWidth="1"/>
    <col min="4871" max="4871" width="7.42578125" style="126" customWidth="1"/>
    <col min="4872" max="4872" width="9.42578125" style="126" customWidth="1"/>
    <col min="4873" max="4873" width="6.7109375" style="126" customWidth="1"/>
    <col min="4874" max="5120" width="8.85546875" style="126"/>
    <col min="5121" max="5121" width="9" style="126" customWidth="1"/>
    <col min="5122" max="5122" width="10.85546875" style="126" customWidth="1"/>
    <col min="5123" max="5123" width="20.28515625" style="126" customWidth="1"/>
    <col min="5124" max="5124" width="6.28515625" style="126" customWidth="1"/>
    <col min="5125" max="5125" width="10" style="126" customWidth="1"/>
    <col min="5126" max="5126" width="9.85546875" style="126" customWidth="1"/>
    <col min="5127" max="5127" width="7.42578125" style="126" customWidth="1"/>
    <col min="5128" max="5128" width="9.42578125" style="126" customWidth="1"/>
    <col min="5129" max="5129" width="6.7109375" style="126" customWidth="1"/>
    <col min="5130" max="5376" width="8.85546875" style="126"/>
    <col min="5377" max="5377" width="9" style="126" customWidth="1"/>
    <col min="5378" max="5378" width="10.85546875" style="126" customWidth="1"/>
    <col min="5379" max="5379" width="20.28515625" style="126" customWidth="1"/>
    <col min="5380" max="5380" width="6.28515625" style="126" customWidth="1"/>
    <col min="5381" max="5381" width="10" style="126" customWidth="1"/>
    <col min="5382" max="5382" width="9.85546875" style="126" customWidth="1"/>
    <col min="5383" max="5383" width="7.42578125" style="126" customWidth="1"/>
    <col min="5384" max="5384" width="9.42578125" style="126" customWidth="1"/>
    <col min="5385" max="5385" width="6.7109375" style="126" customWidth="1"/>
    <col min="5386" max="5632" width="8.85546875" style="126"/>
    <col min="5633" max="5633" width="9" style="126" customWidth="1"/>
    <col min="5634" max="5634" width="10.85546875" style="126" customWidth="1"/>
    <col min="5635" max="5635" width="20.28515625" style="126" customWidth="1"/>
    <col min="5636" max="5636" width="6.28515625" style="126" customWidth="1"/>
    <col min="5637" max="5637" width="10" style="126" customWidth="1"/>
    <col min="5638" max="5638" width="9.85546875" style="126" customWidth="1"/>
    <col min="5639" max="5639" width="7.42578125" style="126" customWidth="1"/>
    <col min="5640" max="5640" width="9.42578125" style="126" customWidth="1"/>
    <col min="5641" max="5641" width="6.7109375" style="126" customWidth="1"/>
    <col min="5642" max="5888" width="8.85546875" style="126"/>
    <col min="5889" max="5889" width="9" style="126" customWidth="1"/>
    <col min="5890" max="5890" width="10.85546875" style="126" customWidth="1"/>
    <col min="5891" max="5891" width="20.28515625" style="126" customWidth="1"/>
    <col min="5892" max="5892" width="6.28515625" style="126" customWidth="1"/>
    <col min="5893" max="5893" width="10" style="126" customWidth="1"/>
    <col min="5894" max="5894" width="9.85546875" style="126" customWidth="1"/>
    <col min="5895" max="5895" width="7.42578125" style="126" customWidth="1"/>
    <col min="5896" max="5896" width="9.42578125" style="126" customWidth="1"/>
    <col min="5897" max="5897" width="6.7109375" style="126" customWidth="1"/>
    <col min="5898" max="6144" width="8.85546875" style="126"/>
    <col min="6145" max="6145" width="9" style="126" customWidth="1"/>
    <col min="6146" max="6146" width="10.85546875" style="126" customWidth="1"/>
    <col min="6147" max="6147" width="20.28515625" style="126" customWidth="1"/>
    <col min="6148" max="6148" width="6.28515625" style="126" customWidth="1"/>
    <col min="6149" max="6149" width="10" style="126" customWidth="1"/>
    <col min="6150" max="6150" width="9.85546875" style="126" customWidth="1"/>
    <col min="6151" max="6151" width="7.42578125" style="126" customWidth="1"/>
    <col min="6152" max="6152" width="9.42578125" style="126" customWidth="1"/>
    <col min="6153" max="6153" width="6.7109375" style="126" customWidth="1"/>
    <col min="6154" max="6400" width="8.85546875" style="126"/>
    <col min="6401" max="6401" width="9" style="126" customWidth="1"/>
    <col min="6402" max="6402" width="10.85546875" style="126" customWidth="1"/>
    <col min="6403" max="6403" width="20.28515625" style="126" customWidth="1"/>
    <col min="6404" max="6404" width="6.28515625" style="126" customWidth="1"/>
    <col min="6405" max="6405" width="10" style="126" customWidth="1"/>
    <col min="6406" max="6406" width="9.85546875" style="126" customWidth="1"/>
    <col min="6407" max="6407" width="7.42578125" style="126" customWidth="1"/>
    <col min="6408" max="6408" width="9.42578125" style="126" customWidth="1"/>
    <col min="6409" max="6409" width="6.7109375" style="126" customWidth="1"/>
    <col min="6410" max="6656" width="8.85546875" style="126"/>
    <col min="6657" max="6657" width="9" style="126" customWidth="1"/>
    <col min="6658" max="6658" width="10.85546875" style="126" customWidth="1"/>
    <col min="6659" max="6659" width="20.28515625" style="126" customWidth="1"/>
    <col min="6660" max="6660" width="6.28515625" style="126" customWidth="1"/>
    <col min="6661" max="6661" width="10" style="126" customWidth="1"/>
    <col min="6662" max="6662" width="9.85546875" style="126" customWidth="1"/>
    <col min="6663" max="6663" width="7.42578125" style="126" customWidth="1"/>
    <col min="6664" max="6664" width="9.42578125" style="126" customWidth="1"/>
    <col min="6665" max="6665" width="6.7109375" style="126" customWidth="1"/>
    <col min="6666" max="6912" width="8.85546875" style="126"/>
    <col min="6913" max="6913" width="9" style="126" customWidth="1"/>
    <col min="6914" max="6914" width="10.85546875" style="126" customWidth="1"/>
    <col min="6915" max="6915" width="20.28515625" style="126" customWidth="1"/>
    <col min="6916" max="6916" width="6.28515625" style="126" customWidth="1"/>
    <col min="6917" max="6917" width="10" style="126" customWidth="1"/>
    <col min="6918" max="6918" width="9.85546875" style="126" customWidth="1"/>
    <col min="6919" max="6919" width="7.42578125" style="126" customWidth="1"/>
    <col min="6920" max="6920" width="9.42578125" style="126" customWidth="1"/>
    <col min="6921" max="6921" width="6.7109375" style="126" customWidth="1"/>
    <col min="6922" max="7168" width="8.85546875" style="126"/>
    <col min="7169" max="7169" width="9" style="126" customWidth="1"/>
    <col min="7170" max="7170" width="10.85546875" style="126" customWidth="1"/>
    <col min="7171" max="7171" width="20.28515625" style="126" customWidth="1"/>
    <col min="7172" max="7172" width="6.28515625" style="126" customWidth="1"/>
    <col min="7173" max="7173" width="10" style="126" customWidth="1"/>
    <col min="7174" max="7174" width="9.85546875" style="126" customWidth="1"/>
    <col min="7175" max="7175" width="7.42578125" style="126" customWidth="1"/>
    <col min="7176" max="7176" width="9.42578125" style="126" customWidth="1"/>
    <col min="7177" max="7177" width="6.7109375" style="126" customWidth="1"/>
    <col min="7178" max="7424" width="8.85546875" style="126"/>
    <col min="7425" max="7425" width="9" style="126" customWidth="1"/>
    <col min="7426" max="7426" width="10.85546875" style="126" customWidth="1"/>
    <col min="7427" max="7427" width="20.28515625" style="126" customWidth="1"/>
    <col min="7428" max="7428" width="6.28515625" style="126" customWidth="1"/>
    <col min="7429" max="7429" width="10" style="126" customWidth="1"/>
    <col min="7430" max="7430" width="9.85546875" style="126" customWidth="1"/>
    <col min="7431" max="7431" width="7.42578125" style="126" customWidth="1"/>
    <col min="7432" max="7432" width="9.42578125" style="126" customWidth="1"/>
    <col min="7433" max="7433" width="6.7109375" style="126" customWidth="1"/>
    <col min="7434" max="7680" width="8.85546875" style="126"/>
    <col min="7681" max="7681" width="9" style="126" customWidth="1"/>
    <col min="7682" max="7682" width="10.85546875" style="126" customWidth="1"/>
    <col min="7683" max="7683" width="20.28515625" style="126" customWidth="1"/>
    <col min="7684" max="7684" width="6.28515625" style="126" customWidth="1"/>
    <col min="7685" max="7685" width="10" style="126" customWidth="1"/>
    <col min="7686" max="7686" width="9.85546875" style="126" customWidth="1"/>
    <col min="7687" max="7687" width="7.42578125" style="126" customWidth="1"/>
    <col min="7688" max="7688" width="9.42578125" style="126" customWidth="1"/>
    <col min="7689" max="7689" width="6.7109375" style="126" customWidth="1"/>
    <col min="7690" max="7936" width="8.85546875" style="126"/>
    <col min="7937" max="7937" width="9" style="126" customWidth="1"/>
    <col min="7938" max="7938" width="10.85546875" style="126" customWidth="1"/>
    <col min="7939" max="7939" width="20.28515625" style="126" customWidth="1"/>
    <col min="7940" max="7940" width="6.28515625" style="126" customWidth="1"/>
    <col min="7941" max="7941" width="10" style="126" customWidth="1"/>
    <col min="7942" max="7942" width="9.85546875" style="126" customWidth="1"/>
    <col min="7943" max="7943" width="7.42578125" style="126" customWidth="1"/>
    <col min="7944" max="7944" width="9.42578125" style="126" customWidth="1"/>
    <col min="7945" max="7945" width="6.7109375" style="126" customWidth="1"/>
    <col min="7946" max="8192" width="8.85546875" style="126"/>
    <col min="8193" max="8193" width="9" style="126" customWidth="1"/>
    <col min="8194" max="8194" width="10.85546875" style="126" customWidth="1"/>
    <col min="8195" max="8195" width="20.28515625" style="126" customWidth="1"/>
    <col min="8196" max="8196" width="6.28515625" style="126" customWidth="1"/>
    <col min="8197" max="8197" width="10" style="126" customWidth="1"/>
    <col min="8198" max="8198" width="9.85546875" style="126" customWidth="1"/>
    <col min="8199" max="8199" width="7.42578125" style="126" customWidth="1"/>
    <col min="8200" max="8200" width="9.42578125" style="126" customWidth="1"/>
    <col min="8201" max="8201" width="6.7109375" style="126" customWidth="1"/>
    <col min="8202" max="8448" width="8.85546875" style="126"/>
    <col min="8449" max="8449" width="9" style="126" customWidth="1"/>
    <col min="8450" max="8450" width="10.85546875" style="126" customWidth="1"/>
    <col min="8451" max="8451" width="20.28515625" style="126" customWidth="1"/>
    <col min="8452" max="8452" width="6.28515625" style="126" customWidth="1"/>
    <col min="8453" max="8453" width="10" style="126" customWidth="1"/>
    <col min="8454" max="8454" width="9.85546875" style="126" customWidth="1"/>
    <col min="8455" max="8455" width="7.42578125" style="126" customWidth="1"/>
    <col min="8456" max="8456" width="9.42578125" style="126" customWidth="1"/>
    <col min="8457" max="8457" width="6.7109375" style="126" customWidth="1"/>
    <col min="8458" max="8704" width="8.85546875" style="126"/>
    <col min="8705" max="8705" width="9" style="126" customWidth="1"/>
    <col min="8706" max="8706" width="10.85546875" style="126" customWidth="1"/>
    <col min="8707" max="8707" width="20.28515625" style="126" customWidth="1"/>
    <col min="8708" max="8708" width="6.28515625" style="126" customWidth="1"/>
    <col min="8709" max="8709" width="10" style="126" customWidth="1"/>
    <col min="8710" max="8710" width="9.85546875" style="126" customWidth="1"/>
    <col min="8711" max="8711" width="7.42578125" style="126" customWidth="1"/>
    <col min="8712" max="8712" width="9.42578125" style="126" customWidth="1"/>
    <col min="8713" max="8713" width="6.7109375" style="126" customWidth="1"/>
    <col min="8714" max="8960" width="8.85546875" style="126"/>
    <col min="8961" max="8961" width="9" style="126" customWidth="1"/>
    <col min="8962" max="8962" width="10.85546875" style="126" customWidth="1"/>
    <col min="8963" max="8963" width="20.28515625" style="126" customWidth="1"/>
    <col min="8964" max="8964" width="6.28515625" style="126" customWidth="1"/>
    <col min="8965" max="8965" width="10" style="126" customWidth="1"/>
    <col min="8966" max="8966" width="9.85546875" style="126" customWidth="1"/>
    <col min="8967" max="8967" width="7.42578125" style="126" customWidth="1"/>
    <col min="8968" max="8968" width="9.42578125" style="126" customWidth="1"/>
    <col min="8969" max="8969" width="6.7109375" style="126" customWidth="1"/>
    <col min="8970" max="9216" width="8.85546875" style="126"/>
    <col min="9217" max="9217" width="9" style="126" customWidth="1"/>
    <col min="9218" max="9218" width="10.85546875" style="126" customWidth="1"/>
    <col min="9219" max="9219" width="20.28515625" style="126" customWidth="1"/>
    <col min="9220" max="9220" width="6.28515625" style="126" customWidth="1"/>
    <col min="9221" max="9221" width="10" style="126" customWidth="1"/>
    <col min="9222" max="9222" width="9.85546875" style="126" customWidth="1"/>
    <col min="9223" max="9223" width="7.42578125" style="126" customWidth="1"/>
    <col min="9224" max="9224" width="9.42578125" style="126" customWidth="1"/>
    <col min="9225" max="9225" width="6.7109375" style="126" customWidth="1"/>
    <col min="9226" max="9472" width="8.85546875" style="126"/>
    <col min="9473" max="9473" width="9" style="126" customWidth="1"/>
    <col min="9474" max="9474" width="10.85546875" style="126" customWidth="1"/>
    <col min="9475" max="9475" width="20.28515625" style="126" customWidth="1"/>
    <col min="9476" max="9476" width="6.28515625" style="126" customWidth="1"/>
    <col min="9477" max="9477" width="10" style="126" customWidth="1"/>
    <col min="9478" max="9478" width="9.85546875" style="126" customWidth="1"/>
    <col min="9479" max="9479" width="7.42578125" style="126" customWidth="1"/>
    <col min="9480" max="9480" width="9.42578125" style="126" customWidth="1"/>
    <col min="9481" max="9481" width="6.7109375" style="126" customWidth="1"/>
    <col min="9482" max="9728" width="8.85546875" style="126"/>
    <col min="9729" max="9729" width="9" style="126" customWidth="1"/>
    <col min="9730" max="9730" width="10.85546875" style="126" customWidth="1"/>
    <col min="9731" max="9731" width="20.28515625" style="126" customWidth="1"/>
    <col min="9732" max="9732" width="6.28515625" style="126" customWidth="1"/>
    <col min="9733" max="9733" width="10" style="126" customWidth="1"/>
    <col min="9734" max="9734" width="9.85546875" style="126" customWidth="1"/>
    <col min="9735" max="9735" width="7.42578125" style="126" customWidth="1"/>
    <col min="9736" max="9736" width="9.42578125" style="126" customWidth="1"/>
    <col min="9737" max="9737" width="6.7109375" style="126" customWidth="1"/>
    <col min="9738" max="9984" width="8.85546875" style="126"/>
    <col min="9985" max="9985" width="9" style="126" customWidth="1"/>
    <col min="9986" max="9986" width="10.85546875" style="126" customWidth="1"/>
    <col min="9987" max="9987" width="20.28515625" style="126" customWidth="1"/>
    <col min="9988" max="9988" width="6.28515625" style="126" customWidth="1"/>
    <col min="9989" max="9989" width="10" style="126" customWidth="1"/>
    <col min="9990" max="9990" width="9.85546875" style="126" customWidth="1"/>
    <col min="9991" max="9991" width="7.42578125" style="126" customWidth="1"/>
    <col min="9992" max="9992" width="9.42578125" style="126" customWidth="1"/>
    <col min="9993" max="9993" width="6.7109375" style="126" customWidth="1"/>
    <col min="9994" max="10240" width="8.85546875" style="126"/>
    <col min="10241" max="10241" width="9" style="126" customWidth="1"/>
    <col min="10242" max="10242" width="10.85546875" style="126" customWidth="1"/>
    <col min="10243" max="10243" width="20.28515625" style="126" customWidth="1"/>
    <col min="10244" max="10244" width="6.28515625" style="126" customWidth="1"/>
    <col min="10245" max="10245" width="10" style="126" customWidth="1"/>
    <col min="10246" max="10246" width="9.85546875" style="126" customWidth="1"/>
    <col min="10247" max="10247" width="7.42578125" style="126" customWidth="1"/>
    <col min="10248" max="10248" width="9.42578125" style="126" customWidth="1"/>
    <col min="10249" max="10249" width="6.7109375" style="126" customWidth="1"/>
    <col min="10250" max="10496" width="8.85546875" style="126"/>
    <col min="10497" max="10497" width="9" style="126" customWidth="1"/>
    <col min="10498" max="10498" width="10.85546875" style="126" customWidth="1"/>
    <col min="10499" max="10499" width="20.28515625" style="126" customWidth="1"/>
    <col min="10500" max="10500" width="6.28515625" style="126" customWidth="1"/>
    <col min="10501" max="10501" width="10" style="126" customWidth="1"/>
    <col min="10502" max="10502" width="9.85546875" style="126" customWidth="1"/>
    <col min="10503" max="10503" width="7.42578125" style="126" customWidth="1"/>
    <col min="10504" max="10504" width="9.42578125" style="126" customWidth="1"/>
    <col min="10505" max="10505" width="6.7109375" style="126" customWidth="1"/>
    <col min="10506" max="10752" width="8.85546875" style="126"/>
    <col min="10753" max="10753" width="9" style="126" customWidth="1"/>
    <col min="10754" max="10754" width="10.85546875" style="126" customWidth="1"/>
    <col min="10755" max="10755" width="20.28515625" style="126" customWidth="1"/>
    <col min="10756" max="10756" width="6.28515625" style="126" customWidth="1"/>
    <col min="10757" max="10757" width="10" style="126" customWidth="1"/>
    <col min="10758" max="10758" width="9.85546875" style="126" customWidth="1"/>
    <col min="10759" max="10759" width="7.42578125" style="126" customWidth="1"/>
    <col min="10760" max="10760" width="9.42578125" style="126" customWidth="1"/>
    <col min="10761" max="10761" width="6.7109375" style="126" customWidth="1"/>
    <col min="10762" max="11008" width="8.85546875" style="126"/>
    <col min="11009" max="11009" width="9" style="126" customWidth="1"/>
    <col min="11010" max="11010" width="10.85546875" style="126" customWidth="1"/>
    <col min="11011" max="11011" width="20.28515625" style="126" customWidth="1"/>
    <col min="11012" max="11012" width="6.28515625" style="126" customWidth="1"/>
    <col min="11013" max="11013" width="10" style="126" customWidth="1"/>
    <col min="11014" max="11014" width="9.85546875" style="126" customWidth="1"/>
    <col min="11015" max="11015" width="7.42578125" style="126" customWidth="1"/>
    <col min="11016" max="11016" width="9.42578125" style="126" customWidth="1"/>
    <col min="11017" max="11017" width="6.7109375" style="126" customWidth="1"/>
    <col min="11018" max="11264" width="8.85546875" style="126"/>
    <col min="11265" max="11265" width="9" style="126" customWidth="1"/>
    <col min="11266" max="11266" width="10.85546875" style="126" customWidth="1"/>
    <col min="11267" max="11267" width="20.28515625" style="126" customWidth="1"/>
    <col min="11268" max="11268" width="6.28515625" style="126" customWidth="1"/>
    <col min="11269" max="11269" width="10" style="126" customWidth="1"/>
    <col min="11270" max="11270" width="9.85546875" style="126" customWidth="1"/>
    <col min="11271" max="11271" width="7.42578125" style="126" customWidth="1"/>
    <col min="11272" max="11272" width="9.42578125" style="126" customWidth="1"/>
    <col min="11273" max="11273" width="6.7109375" style="126" customWidth="1"/>
    <col min="11274" max="11520" width="8.85546875" style="126"/>
    <col min="11521" max="11521" width="9" style="126" customWidth="1"/>
    <col min="11522" max="11522" width="10.85546875" style="126" customWidth="1"/>
    <col min="11523" max="11523" width="20.28515625" style="126" customWidth="1"/>
    <col min="11524" max="11524" width="6.28515625" style="126" customWidth="1"/>
    <col min="11525" max="11525" width="10" style="126" customWidth="1"/>
    <col min="11526" max="11526" width="9.85546875" style="126" customWidth="1"/>
    <col min="11527" max="11527" width="7.42578125" style="126" customWidth="1"/>
    <col min="11528" max="11528" width="9.42578125" style="126" customWidth="1"/>
    <col min="11529" max="11529" width="6.7109375" style="126" customWidth="1"/>
    <col min="11530" max="11776" width="8.85546875" style="126"/>
    <col min="11777" max="11777" width="9" style="126" customWidth="1"/>
    <col min="11778" max="11778" width="10.85546875" style="126" customWidth="1"/>
    <col min="11779" max="11779" width="20.28515625" style="126" customWidth="1"/>
    <col min="11780" max="11780" width="6.28515625" style="126" customWidth="1"/>
    <col min="11781" max="11781" width="10" style="126" customWidth="1"/>
    <col min="11782" max="11782" width="9.85546875" style="126" customWidth="1"/>
    <col min="11783" max="11783" width="7.42578125" style="126" customWidth="1"/>
    <col min="11784" max="11784" width="9.42578125" style="126" customWidth="1"/>
    <col min="11785" max="11785" width="6.7109375" style="126" customWidth="1"/>
    <col min="11786" max="12032" width="8.85546875" style="126"/>
    <col min="12033" max="12033" width="9" style="126" customWidth="1"/>
    <col min="12034" max="12034" width="10.85546875" style="126" customWidth="1"/>
    <col min="12035" max="12035" width="20.28515625" style="126" customWidth="1"/>
    <col min="12036" max="12036" width="6.28515625" style="126" customWidth="1"/>
    <col min="12037" max="12037" width="10" style="126" customWidth="1"/>
    <col min="12038" max="12038" width="9.85546875" style="126" customWidth="1"/>
    <col min="12039" max="12039" width="7.42578125" style="126" customWidth="1"/>
    <col min="12040" max="12040" width="9.42578125" style="126" customWidth="1"/>
    <col min="12041" max="12041" width="6.7109375" style="126" customWidth="1"/>
    <col min="12042" max="12288" width="8.85546875" style="126"/>
    <col min="12289" max="12289" width="9" style="126" customWidth="1"/>
    <col min="12290" max="12290" width="10.85546875" style="126" customWidth="1"/>
    <col min="12291" max="12291" width="20.28515625" style="126" customWidth="1"/>
    <col min="12292" max="12292" width="6.28515625" style="126" customWidth="1"/>
    <col min="12293" max="12293" width="10" style="126" customWidth="1"/>
    <col min="12294" max="12294" width="9.85546875" style="126" customWidth="1"/>
    <col min="12295" max="12295" width="7.42578125" style="126" customWidth="1"/>
    <col min="12296" max="12296" width="9.42578125" style="126" customWidth="1"/>
    <col min="12297" max="12297" width="6.7109375" style="126" customWidth="1"/>
    <col min="12298" max="12544" width="8.85546875" style="126"/>
    <col min="12545" max="12545" width="9" style="126" customWidth="1"/>
    <col min="12546" max="12546" width="10.85546875" style="126" customWidth="1"/>
    <col min="12547" max="12547" width="20.28515625" style="126" customWidth="1"/>
    <col min="12548" max="12548" width="6.28515625" style="126" customWidth="1"/>
    <col min="12549" max="12549" width="10" style="126" customWidth="1"/>
    <col min="12550" max="12550" width="9.85546875" style="126" customWidth="1"/>
    <col min="12551" max="12551" width="7.42578125" style="126" customWidth="1"/>
    <col min="12552" max="12552" width="9.42578125" style="126" customWidth="1"/>
    <col min="12553" max="12553" width="6.7109375" style="126" customWidth="1"/>
    <col min="12554" max="12800" width="8.85546875" style="126"/>
    <col min="12801" max="12801" width="9" style="126" customWidth="1"/>
    <col min="12802" max="12802" width="10.85546875" style="126" customWidth="1"/>
    <col min="12803" max="12803" width="20.28515625" style="126" customWidth="1"/>
    <col min="12804" max="12804" width="6.28515625" style="126" customWidth="1"/>
    <col min="12805" max="12805" width="10" style="126" customWidth="1"/>
    <col min="12806" max="12806" width="9.85546875" style="126" customWidth="1"/>
    <col min="12807" max="12807" width="7.42578125" style="126" customWidth="1"/>
    <col min="12808" max="12808" width="9.42578125" style="126" customWidth="1"/>
    <col min="12809" max="12809" width="6.7109375" style="126" customWidth="1"/>
    <col min="12810" max="13056" width="8.85546875" style="126"/>
    <col min="13057" max="13057" width="9" style="126" customWidth="1"/>
    <col min="13058" max="13058" width="10.85546875" style="126" customWidth="1"/>
    <col min="13059" max="13059" width="20.28515625" style="126" customWidth="1"/>
    <col min="13060" max="13060" width="6.28515625" style="126" customWidth="1"/>
    <col min="13061" max="13061" width="10" style="126" customWidth="1"/>
    <col min="13062" max="13062" width="9.85546875" style="126" customWidth="1"/>
    <col min="13063" max="13063" width="7.42578125" style="126" customWidth="1"/>
    <col min="13064" max="13064" width="9.42578125" style="126" customWidth="1"/>
    <col min="13065" max="13065" width="6.7109375" style="126" customWidth="1"/>
    <col min="13066" max="13312" width="8.85546875" style="126"/>
    <col min="13313" max="13313" width="9" style="126" customWidth="1"/>
    <col min="13314" max="13314" width="10.85546875" style="126" customWidth="1"/>
    <col min="13315" max="13315" width="20.28515625" style="126" customWidth="1"/>
    <col min="13316" max="13316" width="6.28515625" style="126" customWidth="1"/>
    <col min="13317" max="13317" width="10" style="126" customWidth="1"/>
    <col min="13318" max="13318" width="9.85546875" style="126" customWidth="1"/>
    <col min="13319" max="13319" width="7.42578125" style="126" customWidth="1"/>
    <col min="13320" max="13320" width="9.42578125" style="126" customWidth="1"/>
    <col min="13321" max="13321" width="6.7109375" style="126" customWidth="1"/>
    <col min="13322" max="13568" width="8.85546875" style="126"/>
    <col min="13569" max="13569" width="9" style="126" customWidth="1"/>
    <col min="13570" max="13570" width="10.85546875" style="126" customWidth="1"/>
    <col min="13571" max="13571" width="20.28515625" style="126" customWidth="1"/>
    <col min="13572" max="13572" width="6.28515625" style="126" customWidth="1"/>
    <col min="13573" max="13573" width="10" style="126" customWidth="1"/>
    <col min="13574" max="13574" width="9.85546875" style="126" customWidth="1"/>
    <col min="13575" max="13575" width="7.42578125" style="126" customWidth="1"/>
    <col min="13576" max="13576" width="9.42578125" style="126" customWidth="1"/>
    <col min="13577" max="13577" width="6.7109375" style="126" customWidth="1"/>
    <col min="13578" max="13824" width="8.85546875" style="126"/>
    <col min="13825" max="13825" width="9" style="126" customWidth="1"/>
    <col min="13826" max="13826" width="10.85546875" style="126" customWidth="1"/>
    <col min="13827" max="13827" width="20.28515625" style="126" customWidth="1"/>
    <col min="13828" max="13828" width="6.28515625" style="126" customWidth="1"/>
    <col min="13829" max="13829" width="10" style="126" customWidth="1"/>
    <col min="13830" max="13830" width="9.85546875" style="126" customWidth="1"/>
    <col min="13831" max="13831" width="7.42578125" style="126" customWidth="1"/>
    <col min="13832" max="13832" width="9.42578125" style="126" customWidth="1"/>
    <col min="13833" max="13833" width="6.7109375" style="126" customWidth="1"/>
    <col min="13834" max="14080" width="8.85546875" style="126"/>
    <col min="14081" max="14081" width="9" style="126" customWidth="1"/>
    <col min="14082" max="14082" width="10.85546875" style="126" customWidth="1"/>
    <col min="14083" max="14083" width="20.28515625" style="126" customWidth="1"/>
    <col min="14084" max="14084" width="6.28515625" style="126" customWidth="1"/>
    <col min="14085" max="14085" width="10" style="126" customWidth="1"/>
    <col min="14086" max="14086" width="9.85546875" style="126" customWidth="1"/>
    <col min="14087" max="14087" width="7.42578125" style="126" customWidth="1"/>
    <col min="14088" max="14088" width="9.42578125" style="126" customWidth="1"/>
    <col min="14089" max="14089" width="6.7109375" style="126" customWidth="1"/>
    <col min="14090" max="14336" width="8.85546875" style="126"/>
    <col min="14337" max="14337" width="9" style="126" customWidth="1"/>
    <col min="14338" max="14338" width="10.85546875" style="126" customWidth="1"/>
    <col min="14339" max="14339" width="20.28515625" style="126" customWidth="1"/>
    <col min="14340" max="14340" width="6.28515625" style="126" customWidth="1"/>
    <col min="14341" max="14341" width="10" style="126" customWidth="1"/>
    <col min="14342" max="14342" width="9.85546875" style="126" customWidth="1"/>
    <col min="14343" max="14343" width="7.42578125" style="126" customWidth="1"/>
    <col min="14344" max="14344" width="9.42578125" style="126" customWidth="1"/>
    <col min="14345" max="14345" width="6.7109375" style="126" customWidth="1"/>
    <col min="14346" max="14592" width="8.85546875" style="126"/>
    <col min="14593" max="14593" width="9" style="126" customWidth="1"/>
    <col min="14594" max="14594" width="10.85546875" style="126" customWidth="1"/>
    <col min="14595" max="14595" width="20.28515625" style="126" customWidth="1"/>
    <col min="14596" max="14596" width="6.28515625" style="126" customWidth="1"/>
    <col min="14597" max="14597" width="10" style="126" customWidth="1"/>
    <col min="14598" max="14598" width="9.85546875" style="126" customWidth="1"/>
    <col min="14599" max="14599" width="7.42578125" style="126" customWidth="1"/>
    <col min="14600" max="14600" width="9.42578125" style="126" customWidth="1"/>
    <col min="14601" max="14601" width="6.7109375" style="126" customWidth="1"/>
    <col min="14602" max="14848" width="8.85546875" style="126"/>
    <col min="14849" max="14849" width="9" style="126" customWidth="1"/>
    <col min="14850" max="14850" width="10.85546875" style="126" customWidth="1"/>
    <col min="14851" max="14851" width="20.28515625" style="126" customWidth="1"/>
    <col min="14852" max="14852" width="6.28515625" style="126" customWidth="1"/>
    <col min="14853" max="14853" width="10" style="126" customWidth="1"/>
    <col min="14854" max="14854" width="9.85546875" style="126" customWidth="1"/>
    <col min="14855" max="14855" width="7.42578125" style="126" customWidth="1"/>
    <col min="14856" max="14856" width="9.42578125" style="126" customWidth="1"/>
    <col min="14857" max="14857" width="6.7109375" style="126" customWidth="1"/>
    <col min="14858" max="15104" width="8.85546875" style="126"/>
    <col min="15105" max="15105" width="9" style="126" customWidth="1"/>
    <col min="15106" max="15106" width="10.85546875" style="126" customWidth="1"/>
    <col min="15107" max="15107" width="20.28515625" style="126" customWidth="1"/>
    <col min="15108" max="15108" width="6.28515625" style="126" customWidth="1"/>
    <col min="15109" max="15109" width="10" style="126" customWidth="1"/>
    <col min="15110" max="15110" width="9.85546875" style="126" customWidth="1"/>
    <col min="15111" max="15111" width="7.42578125" style="126" customWidth="1"/>
    <col min="15112" max="15112" width="9.42578125" style="126" customWidth="1"/>
    <col min="15113" max="15113" width="6.7109375" style="126" customWidth="1"/>
    <col min="15114" max="15360" width="8.85546875" style="126"/>
    <col min="15361" max="15361" width="9" style="126" customWidth="1"/>
    <col min="15362" max="15362" width="10.85546875" style="126" customWidth="1"/>
    <col min="15363" max="15363" width="20.28515625" style="126" customWidth="1"/>
    <col min="15364" max="15364" width="6.28515625" style="126" customWidth="1"/>
    <col min="15365" max="15365" width="10" style="126" customWidth="1"/>
    <col min="15366" max="15366" width="9.85546875" style="126" customWidth="1"/>
    <col min="15367" max="15367" width="7.42578125" style="126" customWidth="1"/>
    <col min="15368" max="15368" width="9.42578125" style="126" customWidth="1"/>
    <col min="15369" max="15369" width="6.7109375" style="126" customWidth="1"/>
    <col min="15370" max="15616" width="8.85546875" style="126"/>
    <col min="15617" max="15617" width="9" style="126" customWidth="1"/>
    <col min="15618" max="15618" width="10.85546875" style="126" customWidth="1"/>
    <col min="15619" max="15619" width="20.28515625" style="126" customWidth="1"/>
    <col min="15620" max="15620" width="6.28515625" style="126" customWidth="1"/>
    <col min="15621" max="15621" width="10" style="126" customWidth="1"/>
    <col min="15622" max="15622" width="9.85546875" style="126" customWidth="1"/>
    <col min="15623" max="15623" width="7.42578125" style="126" customWidth="1"/>
    <col min="15624" max="15624" width="9.42578125" style="126" customWidth="1"/>
    <col min="15625" max="15625" width="6.7109375" style="126" customWidth="1"/>
    <col min="15626" max="15872" width="8.85546875" style="126"/>
    <col min="15873" max="15873" width="9" style="126" customWidth="1"/>
    <col min="15874" max="15874" width="10.85546875" style="126" customWidth="1"/>
    <col min="15875" max="15875" width="20.28515625" style="126" customWidth="1"/>
    <col min="15876" max="15876" width="6.28515625" style="126" customWidth="1"/>
    <col min="15877" max="15877" width="10" style="126" customWidth="1"/>
    <col min="15878" max="15878" width="9.85546875" style="126" customWidth="1"/>
    <col min="15879" max="15879" width="7.42578125" style="126" customWidth="1"/>
    <col min="15880" max="15880" width="9.42578125" style="126" customWidth="1"/>
    <col min="15881" max="15881" width="6.7109375" style="126" customWidth="1"/>
    <col min="15882" max="16128" width="8.85546875" style="126"/>
    <col min="16129" max="16129" width="9" style="126" customWidth="1"/>
    <col min="16130" max="16130" width="10.85546875" style="126" customWidth="1"/>
    <col min="16131" max="16131" width="20.28515625" style="126" customWidth="1"/>
    <col min="16132" max="16132" width="6.28515625" style="126" customWidth="1"/>
    <col min="16133" max="16133" width="10" style="126" customWidth="1"/>
    <col min="16134" max="16134" width="9.85546875" style="126" customWidth="1"/>
    <col min="16135" max="16135" width="7.42578125" style="126" customWidth="1"/>
    <col min="16136" max="16136" width="9.42578125" style="126" customWidth="1"/>
    <col min="16137" max="16137" width="6.7109375" style="126" customWidth="1"/>
    <col min="16138" max="16384" width="8.85546875" style="126"/>
  </cols>
  <sheetData>
    <row r="1" spans="1:11" ht="12.6" customHeight="1" x14ac:dyDescent="0.2">
      <c r="A1" s="209"/>
      <c r="B1" s="209"/>
      <c r="C1" s="209"/>
      <c r="D1" s="209"/>
      <c r="E1" s="209"/>
      <c r="F1" s="209"/>
      <c r="G1" s="209"/>
      <c r="H1" s="209"/>
      <c r="I1" s="209"/>
    </row>
    <row r="2" spans="1:11" ht="12.6" customHeight="1" x14ac:dyDescent="0.3">
      <c r="A2" s="210" t="s">
        <v>43</v>
      </c>
      <c r="B2" s="210"/>
      <c r="C2" s="210"/>
      <c r="D2" s="210"/>
      <c r="E2" s="210"/>
      <c r="F2" s="210"/>
      <c r="G2" s="210"/>
      <c r="H2" s="210"/>
      <c r="I2" s="210"/>
    </row>
    <row r="3" spans="1:11" ht="12.6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1" ht="12.6" customHeight="1" x14ac:dyDescent="0.2">
      <c r="A4" s="29" t="s">
        <v>42</v>
      </c>
      <c r="B4" s="213" t="s">
        <v>41</v>
      </c>
      <c r="C4" s="213"/>
      <c r="D4" s="34"/>
      <c r="E4" s="34"/>
      <c r="F4" s="34"/>
      <c r="G4" s="34"/>
      <c r="H4" s="34"/>
      <c r="I4" s="34"/>
    </row>
    <row r="5" spans="1:11" ht="12.6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1" ht="12.6" customHeight="1" x14ac:dyDescent="0.2">
      <c r="A6" s="214" t="s">
        <v>40</v>
      </c>
      <c r="B6" s="214"/>
      <c r="C6" s="33" t="s">
        <v>173</v>
      </c>
      <c r="D6" s="215"/>
      <c r="E6" s="215"/>
      <c r="F6" s="215"/>
      <c r="G6" s="215"/>
      <c r="H6" s="215"/>
      <c r="I6" s="215"/>
    </row>
    <row r="7" spans="1:11" ht="12.6" customHeight="1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1" ht="12.6" customHeight="1" x14ac:dyDescent="0.2">
      <c r="A8" s="214" t="s">
        <v>39</v>
      </c>
      <c r="B8" s="214"/>
      <c r="C8" s="32" t="s">
        <v>129</v>
      </c>
      <c r="D8" s="129" t="s">
        <v>37</v>
      </c>
      <c r="E8" s="31" t="s">
        <v>130</v>
      </c>
      <c r="F8" s="129"/>
      <c r="G8" s="129"/>
      <c r="H8" s="129"/>
      <c r="I8" s="129"/>
    </row>
    <row r="9" spans="1:11" ht="12.6" customHeight="1" x14ac:dyDescent="0.2">
      <c r="A9" s="209"/>
      <c r="B9" s="209"/>
      <c r="C9" s="209"/>
      <c r="D9" s="209"/>
      <c r="E9" s="209"/>
      <c r="F9" s="209"/>
      <c r="G9" s="209"/>
      <c r="H9" s="209"/>
      <c r="I9" s="209"/>
    </row>
    <row r="10" spans="1:11" ht="12.6" customHeight="1" x14ac:dyDescent="0.2">
      <c r="A10" s="214" t="s">
        <v>35</v>
      </c>
      <c r="B10" s="214"/>
      <c r="C10" s="32"/>
      <c r="D10" s="129" t="s">
        <v>34</v>
      </c>
      <c r="E10" s="129"/>
      <c r="F10" s="129"/>
      <c r="G10" s="33" t="s">
        <v>173</v>
      </c>
      <c r="H10" s="129"/>
      <c r="I10" s="129"/>
      <c r="K10" s="30" t="s">
        <v>32</v>
      </c>
    </row>
    <row r="11" spans="1:11" ht="12.6" customHeight="1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K11" s="6">
        <f>SUM(K17:K64)</f>
        <v>669.78000000000009</v>
      </c>
    </row>
    <row r="12" spans="1:11" ht="12.6" customHeight="1" x14ac:dyDescent="0.2">
      <c r="A12" s="29"/>
      <c r="B12" s="28"/>
      <c r="C12" s="28"/>
      <c r="D12" s="214"/>
      <c r="E12" s="214"/>
      <c r="F12" s="214"/>
      <c r="G12" s="214"/>
      <c r="H12" s="214"/>
      <c r="I12" s="214"/>
    </row>
    <row r="13" spans="1:11" ht="12.6" customHeight="1" x14ac:dyDescent="0.2">
      <c r="A13" s="209"/>
      <c r="B13" s="209"/>
      <c r="C13" s="209"/>
      <c r="D13" s="209"/>
      <c r="E13" s="209"/>
      <c r="F13" s="209"/>
      <c r="G13" s="209"/>
      <c r="H13" s="209"/>
      <c r="I13" s="209"/>
    </row>
    <row r="14" spans="1:11" ht="12.6" customHeight="1" x14ac:dyDescent="0.2">
      <c r="A14" s="243"/>
      <c r="B14" s="243"/>
      <c r="C14" s="243"/>
      <c r="D14" s="243"/>
      <c r="E14" s="243"/>
      <c r="F14" s="243"/>
      <c r="G14" s="243"/>
      <c r="H14" s="243"/>
      <c r="I14" s="243"/>
    </row>
    <row r="15" spans="1:11" ht="12.6" customHeight="1" x14ac:dyDescent="0.2">
      <c r="A15" s="244" t="s">
        <v>26</v>
      </c>
      <c r="B15" s="245"/>
      <c r="C15" s="246" t="s">
        <v>31</v>
      </c>
      <c r="D15" s="247"/>
      <c r="E15" s="244" t="s">
        <v>22</v>
      </c>
      <c r="F15" s="245"/>
      <c r="G15" s="250" t="s">
        <v>30</v>
      </c>
      <c r="H15" s="252" t="s">
        <v>29</v>
      </c>
      <c r="I15" s="250" t="s">
        <v>28</v>
      </c>
      <c r="J15" s="256" t="s">
        <v>27</v>
      </c>
      <c r="K15" s="257"/>
    </row>
    <row r="16" spans="1:11" ht="12.6" customHeight="1" x14ac:dyDescent="0.2">
      <c r="A16" s="36" t="s">
        <v>26</v>
      </c>
      <c r="B16" s="128" t="s">
        <v>25</v>
      </c>
      <c r="C16" s="248"/>
      <c r="D16" s="249"/>
      <c r="E16" s="128" t="s">
        <v>24</v>
      </c>
      <c r="F16" s="128" t="s">
        <v>23</v>
      </c>
      <c r="G16" s="251"/>
      <c r="H16" s="253"/>
      <c r="I16" s="251"/>
      <c r="J16" s="37" t="s">
        <v>22</v>
      </c>
      <c r="K16" s="38" t="s">
        <v>21</v>
      </c>
    </row>
    <row r="17" spans="1:12" ht="12.6" customHeight="1" x14ac:dyDescent="0.25">
      <c r="A17" s="26">
        <v>40848</v>
      </c>
      <c r="B17" s="125"/>
      <c r="C17" s="254" t="s">
        <v>131</v>
      </c>
      <c r="D17" s="255"/>
      <c r="E17" s="25"/>
      <c r="F17" s="22">
        <v>10</v>
      </c>
      <c r="G17" s="21"/>
      <c r="H17" s="125"/>
      <c r="I17" s="16" t="str">
        <f t="shared" ref="I17:I64" si="0">IF(H17="Business", G17, "0")</f>
        <v>0</v>
      </c>
      <c r="J17" s="63"/>
      <c r="K17" s="39"/>
    </row>
    <row r="18" spans="1:12" ht="12.6" customHeight="1" x14ac:dyDescent="0.25">
      <c r="A18" s="23">
        <v>40849</v>
      </c>
      <c r="B18" s="125"/>
      <c r="C18" s="254" t="s">
        <v>132</v>
      </c>
      <c r="D18" s="255"/>
      <c r="E18" s="19">
        <f t="shared" ref="E18:E64" si="1">F17</f>
        <v>10</v>
      </c>
      <c r="F18" s="22">
        <v>132</v>
      </c>
      <c r="G18" s="21">
        <f t="shared" ref="G18:G64" si="2">F18-E18</f>
        <v>122</v>
      </c>
      <c r="H18" s="125" t="s">
        <v>19</v>
      </c>
      <c r="I18" s="16">
        <f t="shared" si="0"/>
        <v>122</v>
      </c>
      <c r="J18" s="63"/>
      <c r="K18" s="64"/>
    </row>
    <row r="19" spans="1:12" ht="12.6" customHeight="1" x14ac:dyDescent="0.25">
      <c r="A19" s="23">
        <v>40850</v>
      </c>
      <c r="B19" s="125"/>
      <c r="C19" s="254" t="s">
        <v>134</v>
      </c>
      <c r="D19" s="255"/>
      <c r="E19" s="19">
        <f t="shared" si="1"/>
        <v>132</v>
      </c>
      <c r="F19" s="22">
        <v>250</v>
      </c>
      <c r="G19" s="21">
        <f t="shared" si="2"/>
        <v>118</v>
      </c>
      <c r="H19" s="125" t="s">
        <v>19</v>
      </c>
      <c r="I19" s="16">
        <f t="shared" si="0"/>
        <v>118</v>
      </c>
      <c r="J19" s="63"/>
      <c r="K19" s="64"/>
    </row>
    <row r="20" spans="1:12" ht="12.6" customHeight="1" x14ac:dyDescent="0.25">
      <c r="A20" s="23">
        <v>40851</v>
      </c>
      <c r="B20" s="125"/>
      <c r="C20" s="254" t="s">
        <v>135</v>
      </c>
      <c r="D20" s="255"/>
      <c r="E20" s="19">
        <f t="shared" si="1"/>
        <v>250</v>
      </c>
      <c r="F20" s="22">
        <v>375</v>
      </c>
      <c r="G20" s="21">
        <f t="shared" si="2"/>
        <v>125</v>
      </c>
      <c r="H20" s="125" t="s">
        <v>19</v>
      </c>
      <c r="I20" s="16">
        <f t="shared" si="0"/>
        <v>125</v>
      </c>
      <c r="J20" s="63"/>
      <c r="K20" s="64"/>
    </row>
    <row r="21" spans="1:12" ht="12.6" customHeight="1" x14ac:dyDescent="0.25">
      <c r="A21" s="23">
        <v>40852</v>
      </c>
      <c r="B21" s="125"/>
      <c r="C21" s="254" t="s">
        <v>136</v>
      </c>
      <c r="D21" s="255"/>
      <c r="E21" s="19">
        <f t="shared" si="1"/>
        <v>375</v>
      </c>
      <c r="F21" s="22">
        <v>512</v>
      </c>
      <c r="G21" s="21">
        <f t="shared" si="2"/>
        <v>137</v>
      </c>
      <c r="H21" s="125" t="s">
        <v>19</v>
      </c>
      <c r="I21" s="16">
        <f t="shared" si="0"/>
        <v>137</v>
      </c>
      <c r="J21" s="63"/>
      <c r="K21" s="64"/>
    </row>
    <row r="22" spans="1:12" ht="12.6" customHeight="1" x14ac:dyDescent="0.25">
      <c r="A22" s="23">
        <v>40853</v>
      </c>
      <c r="B22" s="125"/>
      <c r="C22" s="254" t="s">
        <v>137</v>
      </c>
      <c r="D22" s="255"/>
      <c r="E22" s="19">
        <f t="shared" si="1"/>
        <v>512</v>
      </c>
      <c r="F22" s="22">
        <v>590</v>
      </c>
      <c r="G22" s="21">
        <f t="shared" si="2"/>
        <v>78</v>
      </c>
      <c r="H22" s="125" t="s">
        <v>19</v>
      </c>
      <c r="I22" s="16">
        <f t="shared" si="0"/>
        <v>78</v>
      </c>
      <c r="J22" s="63"/>
      <c r="K22" s="64"/>
    </row>
    <row r="23" spans="1:12" ht="12.6" customHeight="1" x14ac:dyDescent="0.25">
      <c r="A23" s="23">
        <v>40854</v>
      </c>
      <c r="B23" s="125"/>
      <c r="C23" s="254" t="s">
        <v>138</v>
      </c>
      <c r="D23" s="255"/>
      <c r="E23" s="19">
        <f t="shared" si="1"/>
        <v>590</v>
      </c>
      <c r="F23" s="22">
        <v>648</v>
      </c>
      <c r="G23" s="21">
        <f t="shared" si="2"/>
        <v>58</v>
      </c>
      <c r="H23" s="125" t="s">
        <v>19</v>
      </c>
      <c r="I23" s="16">
        <f t="shared" si="0"/>
        <v>58</v>
      </c>
      <c r="J23" s="63">
        <v>593</v>
      </c>
      <c r="K23" s="64">
        <v>67.02</v>
      </c>
    </row>
    <row r="24" spans="1:12" ht="12.6" customHeight="1" x14ac:dyDescent="0.25">
      <c r="A24" s="23">
        <v>40855</v>
      </c>
      <c r="B24" s="125"/>
      <c r="C24" s="254" t="s">
        <v>139</v>
      </c>
      <c r="D24" s="255"/>
      <c r="E24" s="19">
        <f t="shared" si="1"/>
        <v>648</v>
      </c>
      <c r="F24" s="22">
        <v>755</v>
      </c>
      <c r="G24" s="21">
        <f t="shared" si="2"/>
        <v>107</v>
      </c>
      <c r="H24" s="125" t="s">
        <v>19</v>
      </c>
      <c r="I24" s="16">
        <f t="shared" si="0"/>
        <v>107</v>
      </c>
      <c r="J24" s="63"/>
      <c r="K24" s="64"/>
    </row>
    <row r="25" spans="1:12" ht="12.6" customHeight="1" x14ac:dyDescent="0.25">
      <c r="A25" s="23">
        <v>40856</v>
      </c>
      <c r="B25" s="125"/>
      <c r="C25" s="254" t="s">
        <v>140</v>
      </c>
      <c r="D25" s="255"/>
      <c r="E25" s="19">
        <f t="shared" si="1"/>
        <v>755</v>
      </c>
      <c r="F25" s="22">
        <v>867</v>
      </c>
      <c r="G25" s="21">
        <f t="shared" si="2"/>
        <v>112</v>
      </c>
      <c r="H25" s="125" t="s">
        <v>19</v>
      </c>
      <c r="I25" s="16">
        <f t="shared" si="0"/>
        <v>112</v>
      </c>
      <c r="J25" s="63"/>
      <c r="K25" s="64"/>
    </row>
    <row r="26" spans="1:12" ht="27.6" customHeight="1" x14ac:dyDescent="0.25">
      <c r="A26" s="23">
        <v>40857</v>
      </c>
      <c r="B26" s="125"/>
      <c r="C26" s="254" t="s">
        <v>141</v>
      </c>
      <c r="D26" s="255"/>
      <c r="E26" s="19">
        <f t="shared" si="1"/>
        <v>867</v>
      </c>
      <c r="F26" s="22">
        <v>990</v>
      </c>
      <c r="G26" s="21">
        <f t="shared" si="2"/>
        <v>123</v>
      </c>
      <c r="H26" s="125" t="s">
        <v>19</v>
      </c>
      <c r="I26" s="16">
        <f t="shared" si="0"/>
        <v>123</v>
      </c>
      <c r="J26" s="63"/>
      <c r="K26" s="64"/>
    </row>
    <row r="27" spans="1:12" ht="12.6" customHeight="1" x14ac:dyDescent="0.25">
      <c r="A27" s="23">
        <v>40858</v>
      </c>
      <c r="B27" s="125"/>
      <c r="C27" s="254" t="s">
        <v>139</v>
      </c>
      <c r="D27" s="255"/>
      <c r="E27" s="19">
        <f t="shared" si="1"/>
        <v>990</v>
      </c>
      <c r="F27" s="22">
        <v>1105</v>
      </c>
      <c r="G27" s="21">
        <f t="shared" si="2"/>
        <v>115</v>
      </c>
      <c r="H27" s="125" t="s">
        <v>19</v>
      </c>
      <c r="I27" s="16">
        <f t="shared" si="0"/>
        <v>115</v>
      </c>
      <c r="J27" s="63"/>
      <c r="K27" s="64"/>
      <c r="L27" s="24"/>
    </row>
    <row r="28" spans="1:12" ht="12.6" customHeight="1" x14ac:dyDescent="0.25">
      <c r="A28" s="23">
        <v>40860</v>
      </c>
      <c r="B28" s="125"/>
      <c r="C28" s="254" t="s">
        <v>142</v>
      </c>
      <c r="D28" s="255"/>
      <c r="E28" s="19">
        <f t="shared" si="1"/>
        <v>1105</v>
      </c>
      <c r="F28" s="22">
        <v>1515</v>
      </c>
      <c r="G28" s="21">
        <f t="shared" si="2"/>
        <v>410</v>
      </c>
      <c r="H28" s="125" t="s">
        <v>19</v>
      </c>
      <c r="I28" s="16">
        <f t="shared" si="0"/>
        <v>410</v>
      </c>
      <c r="J28" s="63">
        <v>1203</v>
      </c>
      <c r="K28" s="64">
        <v>71.72</v>
      </c>
    </row>
    <row r="29" spans="1:12" ht="12.6" customHeight="1" x14ac:dyDescent="0.25">
      <c r="A29" s="23">
        <v>40861</v>
      </c>
      <c r="B29" s="125"/>
      <c r="C29" s="254" t="s">
        <v>143</v>
      </c>
      <c r="D29" s="255"/>
      <c r="E29" s="19">
        <f t="shared" si="1"/>
        <v>1515</v>
      </c>
      <c r="F29" s="22">
        <v>1627</v>
      </c>
      <c r="G29" s="21">
        <f t="shared" si="2"/>
        <v>112</v>
      </c>
      <c r="H29" s="125" t="s">
        <v>19</v>
      </c>
      <c r="I29" s="16">
        <f t="shared" si="0"/>
        <v>112</v>
      </c>
      <c r="J29" s="63"/>
      <c r="K29" s="64"/>
    </row>
    <row r="30" spans="1:12" ht="12.6" customHeight="1" x14ac:dyDescent="0.25">
      <c r="A30" s="23">
        <v>40862</v>
      </c>
      <c r="B30" s="125"/>
      <c r="C30" s="254" t="s">
        <v>134</v>
      </c>
      <c r="D30" s="255"/>
      <c r="E30" s="19">
        <f t="shared" si="1"/>
        <v>1627</v>
      </c>
      <c r="F30" s="22">
        <v>1728</v>
      </c>
      <c r="G30" s="21">
        <f t="shared" si="2"/>
        <v>101</v>
      </c>
      <c r="H30" s="125" t="s">
        <v>19</v>
      </c>
      <c r="I30" s="16">
        <f t="shared" si="0"/>
        <v>101</v>
      </c>
      <c r="J30" s="63"/>
      <c r="K30" s="64"/>
    </row>
    <row r="31" spans="1:12" ht="12.6" customHeight="1" x14ac:dyDescent="0.25">
      <c r="A31" s="23">
        <v>40863</v>
      </c>
      <c r="B31" s="125"/>
      <c r="C31" s="254" t="s">
        <v>140</v>
      </c>
      <c r="D31" s="255"/>
      <c r="E31" s="19">
        <f t="shared" si="1"/>
        <v>1728</v>
      </c>
      <c r="F31" s="22">
        <v>1847</v>
      </c>
      <c r="G31" s="21">
        <f t="shared" si="2"/>
        <v>119</v>
      </c>
      <c r="H31" s="125" t="s">
        <v>19</v>
      </c>
      <c r="I31" s="16">
        <f t="shared" si="0"/>
        <v>119</v>
      </c>
      <c r="J31" s="63">
        <v>1836</v>
      </c>
      <c r="K31" s="64">
        <v>67.27</v>
      </c>
    </row>
    <row r="32" spans="1:12" ht="12.6" customHeight="1" x14ac:dyDescent="0.25">
      <c r="A32" s="23">
        <v>40864</v>
      </c>
      <c r="B32" s="125"/>
      <c r="C32" s="254" t="s">
        <v>144</v>
      </c>
      <c r="D32" s="255"/>
      <c r="E32" s="19">
        <f t="shared" si="1"/>
        <v>1847</v>
      </c>
      <c r="F32" s="22">
        <v>1967</v>
      </c>
      <c r="G32" s="21">
        <f t="shared" si="2"/>
        <v>120</v>
      </c>
      <c r="H32" s="125" t="s">
        <v>19</v>
      </c>
      <c r="I32" s="16">
        <f t="shared" si="0"/>
        <v>120</v>
      </c>
      <c r="J32" s="63"/>
      <c r="K32" s="64"/>
    </row>
    <row r="33" spans="1:11" ht="12.6" customHeight="1" x14ac:dyDescent="0.25">
      <c r="A33" s="23">
        <v>40865</v>
      </c>
      <c r="B33" s="125"/>
      <c r="C33" s="254" t="s">
        <v>134</v>
      </c>
      <c r="D33" s="255"/>
      <c r="E33" s="19">
        <f t="shared" si="1"/>
        <v>1967</v>
      </c>
      <c r="F33" s="22">
        <v>2097</v>
      </c>
      <c r="G33" s="21">
        <f t="shared" si="2"/>
        <v>130</v>
      </c>
      <c r="H33" s="125" t="s">
        <v>19</v>
      </c>
      <c r="I33" s="16">
        <f t="shared" si="0"/>
        <v>130</v>
      </c>
      <c r="J33" s="63"/>
      <c r="K33" s="64"/>
    </row>
    <row r="34" spans="1:11" ht="12.6" customHeight="1" x14ac:dyDescent="0.25">
      <c r="A34" s="23">
        <v>40868</v>
      </c>
      <c r="B34" s="125"/>
      <c r="C34" s="254" t="s">
        <v>145</v>
      </c>
      <c r="D34" s="255"/>
      <c r="E34" s="19">
        <f t="shared" si="1"/>
        <v>2097</v>
      </c>
      <c r="F34" s="22">
        <v>2223</v>
      </c>
      <c r="G34" s="21">
        <f t="shared" si="2"/>
        <v>126</v>
      </c>
      <c r="H34" s="125" t="s">
        <v>19</v>
      </c>
      <c r="I34" s="16">
        <f t="shared" si="0"/>
        <v>126</v>
      </c>
      <c r="J34" s="63"/>
      <c r="K34" s="64"/>
    </row>
    <row r="35" spans="1:11" ht="12.6" customHeight="1" x14ac:dyDescent="0.25">
      <c r="A35" s="23">
        <v>40869</v>
      </c>
      <c r="B35" s="125"/>
      <c r="C35" s="254" t="s">
        <v>134</v>
      </c>
      <c r="D35" s="255"/>
      <c r="E35" s="19">
        <f t="shared" si="1"/>
        <v>2223</v>
      </c>
      <c r="F35" s="22">
        <v>2333</v>
      </c>
      <c r="G35" s="21">
        <f t="shared" si="2"/>
        <v>110</v>
      </c>
      <c r="H35" s="125" t="s">
        <v>19</v>
      </c>
      <c r="I35" s="16">
        <f t="shared" si="0"/>
        <v>110</v>
      </c>
      <c r="J35" s="63">
        <v>2322</v>
      </c>
      <c r="K35" s="64">
        <v>54.82</v>
      </c>
    </row>
    <row r="36" spans="1:11" ht="12.6" customHeight="1" x14ac:dyDescent="0.25">
      <c r="A36" s="23">
        <v>40870</v>
      </c>
      <c r="B36" s="125"/>
      <c r="C36" s="254" t="s">
        <v>146</v>
      </c>
      <c r="D36" s="255"/>
      <c r="E36" s="19">
        <f t="shared" si="1"/>
        <v>2333</v>
      </c>
      <c r="F36" s="22">
        <v>2395</v>
      </c>
      <c r="G36" s="21">
        <f t="shared" si="2"/>
        <v>62</v>
      </c>
      <c r="H36" s="125" t="s">
        <v>19</v>
      </c>
      <c r="I36" s="16">
        <f t="shared" si="0"/>
        <v>62</v>
      </c>
      <c r="J36" s="63"/>
      <c r="K36" s="64"/>
    </row>
    <row r="37" spans="1:11" ht="12.6" customHeight="1" x14ac:dyDescent="0.25">
      <c r="A37" s="23">
        <v>40871</v>
      </c>
      <c r="B37" s="125"/>
      <c r="C37" s="254" t="s">
        <v>147</v>
      </c>
      <c r="D37" s="255"/>
      <c r="E37" s="19">
        <f t="shared" si="1"/>
        <v>2395</v>
      </c>
      <c r="F37" s="22">
        <v>2478</v>
      </c>
      <c r="G37" s="21">
        <f t="shared" si="2"/>
        <v>83</v>
      </c>
      <c r="H37" s="125" t="s">
        <v>19</v>
      </c>
      <c r="I37" s="16">
        <f t="shared" si="0"/>
        <v>83</v>
      </c>
      <c r="J37" s="63"/>
      <c r="K37" s="64"/>
    </row>
    <row r="38" spans="1:11" ht="12.6" customHeight="1" x14ac:dyDescent="0.25">
      <c r="A38" s="23">
        <v>40872</v>
      </c>
      <c r="B38" s="125"/>
      <c r="C38" s="254" t="s">
        <v>148</v>
      </c>
      <c r="D38" s="255"/>
      <c r="E38" s="19">
        <f t="shared" si="1"/>
        <v>2478</v>
      </c>
      <c r="F38" s="22">
        <v>2601</v>
      </c>
      <c r="G38" s="21">
        <f t="shared" si="2"/>
        <v>123</v>
      </c>
      <c r="H38" s="125" t="s">
        <v>19</v>
      </c>
      <c r="I38" s="16">
        <f t="shared" si="0"/>
        <v>123</v>
      </c>
      <c r="J38" s="63"/>
      <c r="K38" s="64"/>
    </row>
    <row r="39" spans="1:11" ht="12.6" customHeight="1" x14ac:dyDescent="0.25">
      <c r="A39" s="23">
        <v>40875</v>
      </c>
      <c r="B39" s="125"/>
      <c r="C39" s="254" t="s">
        <v>149</v>
      </c>
      <c r="D39" s="255"/>
      <c r="E39" s="19">
        <f t="shared" si="1"/>
        <v>2601</v>
      </c>
      <c r="F39" s="22">
        <v>2735</v>
      </c>
      <c r="G39" s="21">
        <f t="shared" si="2"/>
        <v>134</v>
      </c>
      <c r="H39" s="125" t="s">
        <v>19</v>
      </c>
      <c r="I39" s="16">
        <f t="shared" si="0"/>
        <v>134</v>
      </c>
      <c r="J39" s="63">
        <v>2724</v>
      </c>
      <c r="K39" s="64">
        <v>52.76</v>
      </c>
    </row>
    <row r="40" spans="1:11" ht="12.6" customHeight="1" x14ac:dyDescent="0.25">
      <c r="A40" s="23">
        <v>40876</v>
      </c>
      <c r="B40" s="125"/>
      <c r="C40" s="254" t="s">
        <v>150</v>
      </c>
      <c r="D40" s="255"/>
      <c r="E40" s="19">
        <f t="shared" si="1"/>
        <v>2735</v>
      </c>
      <c r="F40" s="22">
        <v>2897</v>
      </c>
      <c r="G40" s="21">
        <f t="shared" si="2"/>
        <v>162</v>
      </c>
      <c r="H40" s="125" t="s">
        <v>19</v>
      </c>
      <c r="I40" s="16">
        <f t="shared" si="0"/>
        <v>162</v>
      </c>
      <c r="J40" s="63"/>
      <c r="K40" s="64"/>
    </row>
    <row r="41" spans="1:11" ht="12.6" customHeight="1" x14ac:dyDescent="0.25">
      <c r="A41" s="23">
        <v>40877</v>
      </c>
      <c r="B41" s="125"/>
      <c r="C41" s="254" t="s">
        <v>134</v>
      </c>
      <c r="D41" s="255"/>
      <c r="E41" s="19">
        <f t="shared" si="1"/>
        <v>2897</v>
      </c>
      <c r="F41" s="22">
        <v>3003</v>
      </c>
      <c r="G41" s="21">
        <f t="shared" si="2"/>
        <v>106</v>
      </c>
      <c r="H41" s="125" t="s">
        <v>19</v>
      </c>
      <c r="I41" s="16">
        <f t="shared" si="0"/>
        <v>106</v>
      </c>
      <c r="J41" s="63"/>
      <c r="K41" s="64"/>
    </row>
    <row r="42" spans="1:11" ht="27.6" customHeight="1" x14ac:dyDescent="0.25">
      <c r="A42" s="23">
        <v>40878</v>
      </c>
      <c r="B42" s="125"/>
      <c r="C42" s="254" t="s">
        <v>151</v>
      </c>
      <c r="D42" s="255"/>
      <c r="E42" s="19">
        <f t="shared" si="1"/>
        <v>3003</v>
      </c>
      <c r="F42" s="22">
        <v>3119</v>
      </c>
      <c r="G42" s="21">
        <f t="shared" si="2"/>
        <v>116</v>
      </c>
      <c r="H42" s="125" t="s">
        <v>19</v>
      </c>
      <c r="I42" s="16">
        <f t="shared" si="0"/>
        <v>116</v>
      </c>
      <c r="J42" s="63"/>
      <c r="K42" s="64"/>
    </row>
    <row r="43" spans="1:11" ht="12.6" customHeight="1" x14ac:dyDescent="0.25">
      <c r="A43" s="23">
        <v>40879</v>
      </c>
      <c r="B43" s="125"/>
      <c r="C43" s="254" t="s">
        <v>134</v>
      </c>
      <c r="D43" s="255"/>
      <c r="E43" s="19">
        <f t="shared" si="1"/>
        <v>3119</v>
      </c>
      <c r="F43" s="22">
        <v>3222</v>
      </c>
      <c r="G43" s="21">
        <f t="shared" si="2"/>
        <v>103</v>
      </c>
      <c r="H43" s="125" t="s">
        <v>19</v>
      </c>
      <c r="I43" s="16">
        <f t="shared" si="0"/>
        <v>103</v>
      </c>
      <c r="J43" s="63">
        <v>3225</v>
      </c>
      <c r="K43" s="64">
        <v>45.73</v>
      </c>
    </row>
    <row r="44" spans="1:11" ht="12.6" customHeight="1" x14ac:dyDescent="0.25">
      <c r="A44" s="23" t="s">
        <v>133</v>
      </c>
      <c r="B44" s="125"/>
      <c r="C44" s="254" t="s">
        <v>152</v>
      </c>
      <c r="D44" s="255"/>
      <c r="E44" s="19">
        <f t="shared" si="1"/>
        <v>3222</v>
      </c>
      <c r="F44" s="22">
        <v>3583</v>
      </c>
      <c r="G44" s="21">
        <f t="shared" si="2"/>
        <v>361</v>
      </c>
      <c r="H44" s="125" t="s">
        <v>19</v>
      </c>
      <c r="I44" s="16">
        <f t="shared" si="0"/>
        <v>361</v>
      </c>
      <c r="J44" s="63"/>
      <c r="K44" s="64"/>
    </row>
    <row r="45" spans="1:11" ht="12.6" customHeight="1" x14ac:dyDescent="0.25">
      <c r="A45" s="23">
        <v>41248</v>
      </c>
      <c r="B45" s="125"/>
      <c r="C45" s="254" t="s">
        <v>20</v>
      </c>
      <c r="D45" s="255"/>
      <c r="E45" s="19">
        <f t="shared" si="1"/>
        <v>3583</v>
      </c>
      <c r="F45" s="22">
        <v>3694</v>
      </c>
      <c r="G45" s="21">
        <f t="shared" si="2"/>
        <v>111</v>
      </c>
      <c r="H45" s="125" t="s">
        <v>19</v>
      </c>
      <c r="I45" s="16">
        <f t="shared" si="0"/>
        <v>111</v>
      </c>
      <c r="J45" s="63"/>
      <c r="K45" s="64"/>
    </row>
    <row r="46" spans="1:11" ht="12.6" customHeight="1" x14ac:dyDescent="0.25">
      <c r="A46" s="23">
        <v>41249</v>
      </c>
      <c r="B46" s="125"/>
      <c r="C46" s="254" t="s">
        <v>20</v>
      </c>
      <c r="D46" s="255"/>
      <c r="E46" s="19">
        <f t="shared" si="1"/>
        <v>3694</v>
      </c>
      <c r="F46" s="22">
        <v>3800</v>
      </c>
      <c r="G46" s="21">
        <f t="shared" si="2"/>
        <v>106</v>
      </c>
      <c r="H46" s="125" t="s">
        <v>19</v>
      </c>
      <c r="I46" s="16">
        <f t="shared" si="0"/>
        <v>106</v>
      </c>
      <c r="J46" s="63"/>
      <c r="K46" s="64"/>
    </row>
    <row r="47" spans="1:11" ht="12.6" customHeight="1" x14ac:dyDescent="0.25">
      <c r="A47" s="23">
        <v>41250</v>
      </c>
      <c r="B47" s="125"/>
      <c r="C47" s="254" t="s">
        <v>20</v>
      </c>
      <c r="D47" s="255"/>
      <c r="E47" s="19">
        <f t="shared" si="1"/>
        <v>3800</v>
      </c>
      <c r="F47" s="22">
        <v>3904</v>
      </c>
      <c r="G47" s="21">
        <f t="shared" si="2"/>
        <v>104</v>
      </c>
      <c r="H47" s="125" t="s">
        <v>19</v>
      </c>
      <c r="I47" s="16">
        <f t="shared" si="0"/>
        <v>104</v>
      </c>
      <c r="J47" s="63"/>
      <c r="K47" s="64"/>
    </row>
    <row r="48" spans="1:11" ht="12.6" customHeight="1" x14ac:dyDescent="0.25">
      <c r="A48" s="23">
        <v>41251</v>
      </c>
      <c r="B48" s="125"/>
      <c r="C48" s="254" t="s">
        <v>20</v>
      </c>
      <c r="D48" s="255"/>
      <c r="E48" s="19">
        <f t="shared" si="1"/>
        <v>3904</v>
      </c>
      <c r="F48" s="22">
        <v>4033</v>
      </c>
      <c r="G48" s="21">
        <f t="shared" si="2"/>
        <v>129</v>
      </c>
      <c r="H48" s="125" t="s">
        <v>19</v>
      </c>
      <c r="I48" s="16">
        <f t="shared" si="0"/>
        <v>129</v>
      </c>
      <c r="J48" s="63">
        <v>3907</v>
      </c>
      <c r="K48" s="64">
        <v>70.53</v>
      </c>
    </row>
    <row r="49" spans="1:11" ht="12.6" customHeight="1" x14ac:dyDescent="0.25">
      <c r="A49" s="23">
        <v>41252</v>
      </c>
      <c r="B49" s="125"/>
      <c r="C49" s="254" t="s">
        <v>20</v>
      </c>
      <c r="D49" s="255"/>
      <c r="E49" s="19">
        <f t="shared" si="1"/>
        <v>4033</v>
      </c>
      <c r="F49" s="22">
        <v>4140</v>
      </c>
      <c r="G49" s="21">
        <f t="shared" si="2"/>
        <v>107</v>
      </c>
      <c r="H49" s="125" t="s">
        <v>19</v>
      </c>
      <c r="I49" s="16">
        <f t="shared" si="0"/>
        <v>107</v>
      </c>
      <c r="J49" s="63"/>
      <c r="K49" s="64"/>
    </row>
    <row r="50" spans="1:11" ht="12.6" customHeight="1" x14ac:dyDescent="0.25">
      <c r="A50" s="23">
        <v>41255</v>
      </c>
      <c r="B50" s="125"/>
      <c r="C50" s="254" t="s">
        <v>20</v>
      </c>
      <c r="D50" s="255"/>
      <c r="E50" s="19">
        <f t="shared" si="1"/>
        <v>4140</v>
      </c>
      <c r="F50" s="22">
        <v>4347</v>
      </c>
      <c r="G50" s="21">
        <f t="shared" si="2"/>
        <v>207</v>
      </c>
      <c r="H50" s="125" t="s">
        <v>19</v>
      </c>
      <c r="I50" s="16">
        <f t="shared" si="0"/>
        <v>207</v>
      </c>
      <c r="J50" s="63"/>
      <c r="K50" s="64"/>
    </row>
    <row r="51" spans="1:11" ht="12.6" customHeight="1" x14ac:dyDescent="0.25">
      <c r="A51" s="23">
        <v>41256</v>
      </c>
      <c r="B51" s="125"/>
      <c r="C51" s="254" t="s">
        <v>20</v>
      </c>
      <c r="D51" s="255"/>
      <c r="E51" s="19">
        <f t="shared" si="1"/>
        <v>4347</v>
      </c>
      <c r="F51" s="22">
        <v>4459</v>
      </c>
      <c r="G51" s="21">
        <f t="shared" si="2"/>
        <v>112</v>
      </c>
      <c r="H51" s="125" t="s">
        <v>19</v>
      </c>
      <c r="I51" s="16">
        <f t="shared" si="0"/>
        <v>112</v>
      </c>
      <c r="J51" s="63"/>
      <c r="K51" s="64"/>
    </row>
    <row r="52" spans="1:11" ht="12.6" customHeight="1" x14ac:dyDescent="0.25">
      <c r="A52" s="23">
        <v>41257</v>
      </c>
      <c r="B52" s="125"/>
      <c r="C52" s="254" t="s">
        <v>20</v>
      </c>
      <c r="D52" s="255"/>
      <c r="E52" s="19">
        <f t="shared" si="1"/>
        <v>4459</v>
      </c>
      <c r="F52" s="22">
        <v>4581</v>
      </c>
      <c r="G52" s="21">
        <f t="shared" si="2"/>
        <v>122</v>
      </c>
      <c r="H52" s="125" t="s">
        <v>19</v>
      </c>
      <c r="I52" s="16">
        <f t="shared" si="0"/>
        <v>122</v>
      </c>
      <c r="J52" s="63">
        <v>4477</v>
      </c>
      <c r="K52" s="64">
        <v>66.09</v>
      </c>
    </row>
    <row r="53" spans="1:11" ht="12.6" customHeight="1" x14ac:dyDescent="0.25">
      <c r="A53" s="23">
        <v>41258</v>
      </c>
      <c r="B53" s="125"/>
      <c r="C53" s="254" t="s">
        <v>20</v>
      </c>
      <c r="D53" s="255"/>
      <c r="E53" s="19">
        <f t="shared" si="1"/>
        <v>4581</v>
      </c>
      <c r="F53" s="22">
        <v>4735</v>
      </c>
      <c r="G53" s="21">
        <f t="shared" si="2"/>
        <v>154</v>
      </c>
      <c r="H53" s="125" t="s">
        <v>19</v>
      </c>
      <c r="I53" s="16">
        <f t="shared" si="0"/>
        <v>154</v>
      </c>
      <c r="J53" s="63"/>
      <c r="K53" s="64"/>
    </row>
    <row r="54" spans="1:11" ht="12.6" customHeight="1" x14ac:dyDescent="0.25">
      <c r="A54" s="23">
        <v>41259</v>
      </c>
      <c r="B54" s="125"/>
      <c r="C54" s="254" t="s">
        <v>20</v>
      </c>
      <c r="D54" s="255"/>
      <c r="E54" s="19">
        <f t="shared" si="1"/>
        <v>4735</v>
      </c>
      <c r="F54" s="22">
        <v>4935</v>
      </c>
      <c r="G54" s="21">
        <f t="shared" si="2"/>
        <v>200</v>
      </c>
      <c r="H54" s="125" t="s">
        <v>19</v>
      </c>
      <c r="I54" s="16">
        <f t="shared" si="0"/>
        <v>200</v>
      </c>
      <c r="J54" s="63"/>
      <c r="K54" s="64"/>
    </row>
    <row r="55" spans="1:11" ht="12.6" customHeight="1" x14ac:dyDescent="0.25">
      <c r="A55" s="23">
        <v>41261</v>
      </c>
      <c r="B55" s="125"/>
      <c r="C55" s="254" t="s">
        <v>20</v>
      </c>
      <c r="D55" s="255"/>
      <c r="E55" s="19">
        <f t="shared" si="1"/>
        <v>4935</v>
      </c>
      <c r="F55" s="22">
        <v>5288</v>
      </c>
      <c r="G55" s="21">
        <f t="shared" si="2"/>
        <v>353</v>
      </c>
      <c r="H55" s="125" t="s">
        <v>19</v>
      </c>
      <c r="I55" s="16">
        <f t="shared" si="0"/>
        <v>353</v>
      </c>
      <c r="J55" s="63">
        <v>4953</v>
      </c>
      <c r="K55" s="64">
        <v>18.97</v>
      </c>
    </row>
    <row r="56" spans="1:11" ht="12.6" customHeight="1" x14ac:dyDescent="0.25">
      <c r="A56" s="23">
        <v>41262</v>
      </c>
      <c r="B56" s="125"/>
      <c r="C56" s="254" t="s">
        <v>20</v>
      </c>
      <c r="D56" s="255"/>
      <c r="E56" s="19">
        <f t="shared" si="1"/>
        <v>5288</v>
      </c>
      <c r="F56" s="22">
        <v>5400</v>
      </c>
      <c r="G56" s="21">
        <f t="shared" si="2"/>
        <v>112</v>
      </c>
      <c r="H56" s="125" t="s">
        <v>19</v>
      </c>
      <c r="I56" s="16">
        <f t="shared" si="0"/>
        <v>112</v>
      </c>
      <c r="J56" s="63">
        <v>5090</v>
      </c>
      <c r="K56" s="64">
        <v>52.26</v>
      </c>
    </row>
    <row r="57" spans="1:11" ht="12.6" customHeight="1" x14ac:dyDescent="0.25">
      <c r="A57" s="23">
        <v>41263</v>
      </c>
      <c r="B57" s="125"/>
      <c r="C57" s="254" t="s">
        <v>20</v>
      </c>
      <c r="D57" s="255"/>
      <c r="E57" s="19">
        <f t="shared" si="1"/>
        <v>5400</v>
      </c>
      <c r="F57" s="22">
        <v>5508</v>
      </c>
      <c r="G57" s="21">
        <f t="shared" si="2"/>
        <v>108</v>
      </c>
      <c r="H57" s="125" t="s">
        <v>19</v>
      </c>
      <c r="I57" s="16">
        <f t="shared" si="0"/>
        <v>108</v>
      </c>
      <c r="J57" s="63"/>
      <c r="K57" s="64"/>
    </row>
    <row r="58" spans="1:11" ht="12.6" customHeight="1" x14ac:dyDescent="0.25">
      <c r="A58" s="23">
        <v>41264</v>
      </c>
      <c r="B58" s="125"/>
      <c r="C58" s="254" t="s">
        <v>20</v>
      </c>
      <c r="D58" s="255"/>
      <c r="E58" s="19">
        <f t="shared" si="1"/>
        <v>5508</v>
      </c>
      <c r="F58" s="22">
        <v>5613</v>
      </c>
      <c r="G58" s="21">
        <f t="shared" si="2"/>
        <v>105</v>
      </c>
      <c r="H58" s="125" t="s">
        <v>19</v>
      </c>
      <c r="I58" s="16">
        <f t="shared" si="0"/>
        <v>105</v>
      </c>
      <c r="J58" s="63"/>
      <c r="K58" s="64"/>
    </row>
    <row r="59" spans="1:11" ht="12.6" customHeight="1" x14ac:dyDescent="0.25">
      <c r="A59" s="23">
        <v>41265</v>
      </c>
      <c r="B59" s="125"/>
      <c r="C59" s="254" t="s">
        <v>20</v>
      </c>
      <c r="D59" s="255"/>
      <c r="E59" s="19">
        <f t="shared" si="1"/>
        <v>5613</v>
      </c>
      <c r="F59" s="22">
        <v>5720</v>
      </c>
      <c r="G59" s="21">
        <f t="shared" si="2"/>
        <v>107</v>
      </c>
      <c r="H59" s="125" t="s">
        <v>19</v>
      </c>
      <c r="I59" s="16">
        <f t="shared" si="0"/>
        <v>107</v>
      </c>
      <c r="J59" s="63"/>
      <c r="K59" s="64"/>
    </row>
    <row r="60" spans="1:11" ht="12.6" customHeight="1" x14ac:dyDescent="0.25">
      <c r="A60" s="23">
        <v>41266</v>
      </c>
      <c r="B60" s="125"/>
      <c r="C60" s="254" t="s">
        <v>20</v>
      </c>
      <c r="D60" s="255"/>
      <c r="E60" s="19">
        <f t="shared" si="1"/>
        <v>5720</v>
      </c>
      <c r="F60" s="22">
        <v>5821</v>
      </c>
      <c r="G60" s="21">
        <f t="shared" si="2"/>
        <v>101</v>
      </c>
      <c r="H60" s="125" t="s">
        <v>19</v>
      </c>
      <c r="I60" s="16">
        <f t="shared" si="0"/>
        <v>101</v>
      </c>
      <c r="J60" s="63">
        <v>5814</v>
      </c>
      <c r="K60" s="64">
        <v>72.27</v>
      </c>
    </row>
    <row r="61" spans="1:11" ht="12.6" customHeight="1" x14ac:dyDescent="0.25">
      <c r="A61" s="23">
        <v>41270</v>
      </c>
      <c r="B61" s="125"/>
      <c r="C61" s="254" t="s">
        <v>20</v>
      </c>
      <c r="D61" s="255"/>
      <c r="E61" s="19">
        <f t="shared" si="1"/>
        <v>5821</v>
      </c>
      <c r="F61" s="22">
        <v>6406</v>
      </c>
      <c r="G61" s="21">
        <f t="shared" si="2"/>
        <v>585</v>
      </c>
      <c r="H61" s="125" t="s">
        <v>19</v>
      </c>
      <c r="I61" s="16">
        <f t="shared" si="0"/>
        <v>585</v>
      </c>
      <c r="J61" s="63">
        <v>6065</v>
      </c>
      <c r="K61" s="65">
        <v>30.34</v>
      </c>
    </row>
    <row r="62" spans="1:11" ht="12.6" customHeight="1" x14ac:dyDescent="0.25">
      <c r="A62" s="23">
        <v>41271</v>
      </c>
      <c r="B62" s="125"/>
      <c r="C62" s="254" t="s">
        <v>20</v>
      </c>
      <c r="D62" s="255"/>
      <c r="E62" s="19">
        <f t="shared" si="1"/>
        <v>6406</v>
      </c>
      <c r="F62" s="22">
        <v>6507</v>
      </c>
      <c r="G62" s="21">
        <f t="shared" si="2"/>
        <v>101</v>
      </c>
      <c r="H62" s="125" t="s">
        <v>19</v>
      </c>
      <c r="I62" s="16">
        <f t="shared" si="0"/>
        <v>101</v>
      </c>
      <c r="J62" s="63"/>
      <c r="K62" s="65"/>
    </row>
    <row r="63" spans="1:11" ht="12.6" customHeight="1" x14ac:dyDescent="0.25">
      <c r="A63" s="23">
        <v>41272</v>
      </c>
      <c r="B63" s="125"/>
      <c r="C63" s="254" t="s">
        <v>20</v>
      </c>
      <c r="D63" s="255"/>
      <c r="E63" s="19">
        <f t="shared" si="1"/>
        <v>6507</v>
      </c>
      <c r="F63" s="22">
        <v>6618</v>
      </c>
      <c r="G63" s="21">
        <f t="shared" si="2"/>
        <v>111</v>
      </c>
      <c r="H63" s="125" t="s">
        <v>19</v>
      </c>
      <c r="I63" s="16">
        <f t="shared" si="0"/>
        <v>111</v>
      </c>
      <c r="J63" s="63"/>
      <c r="K63" s="65"/>
    </row>
    <row r="64" spans="1:11" ht="27" customHeight="1" thickBot="1" x14ac:dyDescent="0.3">
      <c r="A64" s="23" t="s">
        <v>153</v>
      </c>
      <c r="B64" s="125"/>
      <c r="C64" s="254" t="s">
        <v>20</v>
      </c>
      <c r="D64" s="255"/>
      <c r="E64" s="19">
        <f t="shared" si="1"/>
        <v>6618</v>
      </c>
      <c r="F64" s="22">
        <v>6800</v>
      </c>
      <c r="G64" s="21">
        <f t="shared" si="2"/>
        <v>182</v>
      </c>
      <c r="H64" s="125" t="s">
        <v>19</v>
      </c>
      <c r="I64" s="16">
        <f t="shared" si="0"/>
        <v>182</v>
      </c>
      <c r="J64" s="63"/>
      <c r="K64" s="65"/>
    </row>
    <row r="65" spans="1:11" ht="12.6" customHeight="1" thickBot="1" x14ac:dyDescent="0.25">
      <c r="A65" s="216"/>
      <c r="B65" s="216"/>
      <c r="C65" s="216"/>
      <c r="D65" s="216"/>
      <c r="E65" s="13"/>
      <c r="F65" s="15" t="s">
        <v>18</v>
      </c>
      <c r="G65" s="14">
        <f>SUM(G17:G64)</f>
        <v>6790</v>
      </c>
      <c r="H65" s="13"/>
      <c r="I65" s="12">
        <f>SUM(I17:I64)</f>
        <v>6790</v>
      </c>
      <c r="K65" s="6">
        <f>SUM(K17:K64)</f>
        <v>669.78000000000009</v>
      </c>
    </row>
    <row r="66" spans="1:11" ht="12.6" customHeight="1" x14ac:dyDescent="0.2">
      <c r="A66" s="216"/>
      <c r="B66" s="216"/>
      <c r="C66" s="216"/>
      <c r="D66" s="216"/>
      <c r="E66" s="262"/>
      <c r="F66" s="262"/>
      <c r="G66" s="262"/>
      <c r="H66" s="262"/>
      <c r="I66" s="263"/>
      <c r="K66" s="126"/>
    </row>
    <row r="67" spans="1:11" ht="12.6" customHeight="1" x14ac:dyDescent="0.25">
      <c r="A67" s="216"/>
      <c r="B67" s="216"/>
      <c r="C67" s="216"/>
      <c r="D67" s="216"/>
      <c r="E67" s="264" t="s">
        <v>17</v>
      </c>
      <c r="F67" s="238"/>
      <c r="G67" s="11">
        <f>(I65/G65)</f>
        <v>1</v>
      </c>
      <c r="H67" s="127"/>
      <c r="I67" s="10"/>
      <c r="K67" s="126"/>
    </row>
    <row r="68" spans="1:11" ht="12.6" customHeight="1" thickBot="1" x14ac:dyDescent="0.25">
      <c r="A68" s="216"/>
      <c r="B68" s="216"/>
      <c r="C68" s="216"/>
      <c r="D68" s="216"/>
      <c r="E68" s="258" t="s">
        <v>16</v>
      </c>
      <c r="F68" s="258"/>
      <c r="G68" s="258"/>
      <c r="H68" s="258"/>
      <c r="I68" s="259"/>
      <c r="K68" s="126"/>
    </row>
    <row r="69" spans="1:11" ht="12.6" customHeight="1" x14ac:dyDescent="0.2">
      <c r="A69" s="216"/>
      <c r="B69" s="216"/>
      <c r="C69" s="216"/>
      <c r="D69" s="216"/>
      <c r="E69" s="260"/>
      <c r="F69" s="260"/>
      <c r="G69" s="260"/>
      <c r="H69" s="260"/>
      <c r="I69" s="261"/>
      <c r="K69" s="126"/>
    </row>
  </sheetData>
  <mergeCells count="79">
    <mergeCell ref="C57:D57"/>
    <mergeCell ref="A69:D69"/>
    <mergeCell ref="E69:I69"/>
    <mergeCell ref="A65:D65"/>
    <mergeCell ref="A66:D66"/>
    <mergeCell ref="E66:I66"/>
    <mergeCell ref="A67:D67"/>
    <mergeCell ref="C64:D64"/>
    <mergeCell ref="C52:D52"/>
    <mergeCell ref="C53:D53"/>
    <mergeCell ref="C54:D54"/>
    <mergeCell ref="C55:D55"/>
    <mergeCell ref="C56:D56"/>
    <mergeCell ref="C45:D45"/>
    <mergeCell ref="E67:F67"/>
    <mergeCell ref="A68:D68"/>
    <mergeCell ref="E68:I68"/>
    <mergeCell ref="C46:D46"/>
    <mergeCell ref="C47:D47"/>
    <mergeCell ref="C48:D48"/>
    <mergeCell ref="C49:D49"/>
    <mergeCell ref="C50:D50"/>
    <mergeCell ref="C51:D51"/>
    <mergeCell ref="C61:D61"/>
    <mergeCell ref="C62:D62"/>
    <mergeCell ref="C63:D63"/>
    <mergeCell ref="C58:D58"/>
    <mergeCell ref="C59:D59"/>
    <mergeCell ref="C60:D60"/>
    <mergeCell ref="C40:D40"/>
    <mergeCell ref="C41:D41"/>
    <mergeCell ref="C42:D42"/>
    <mergeCell ref="C43:D43"/>
    <mergeCell ref="C44:D44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A1:I1"/>
    <mergeCell ref="A2:I2"/>
    <mergeCell ref="A3:I3"/>
    <mergeCell ref="B4:C4"/>
    <mergeCell ref="A5:I5"/>
    <mergeCell ref="A6:B6"/>
    <mergeCell ref="D6:I6"/>
    <mergeCell ref="C21:D21"/>
    <mergeCell ref="C20:D20"/>
    <mergeCell ref="C19:D19"/>
    <mergeCell ref="C18:D18"/>
    <mergeCell ref="C17:D17"/>
    <mergeCell ref="C22:D22"/>
    <mergeCell ref="C23:D23"/>
    <mergeCell ref="C24:D24"/>
    <mergeCell ref="C25:D25"/>
    <mergeCell ref="C26:D26"/>
    <mergeCell ref="J15:K15"/>
    <mergeCell ref="A13:I13"/>
    <mergeCell ref="A14:I14"/>
    <mergeCell ref="A15:B15"/>
    <mergeCell ref="A7:I7"/>
    <mergeCell ref="A8:B8"/>
    <mergeCell ref="A9:I9"/>
    <mergeCell ref="A10:B10"/>
    <mergeCell ref="A11:I11"/>
    <mergeCell ref="D12:I12"/>
    <mergeCell ref="I15:I16"/>
    <mergeCell ref="H15:H16"/>
    <mergeCell ref="G15:G16"/>
    <mergeCell ref="E15:F15"/>
    <mergeCell ref="C15:D16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opLeftCell="C55" workbookViewId="0">
      <selection activeCell="G8" sqref="G8"/>
    </sheetView>
  </sheetViews>
  <sheetFormatPr defaultRowHeight="12.75" x14ac:dyDescent="0.2"/>
  <cols>
    <col min="1" max="1" width="13.140625" style="9" customWidth="1"/>
    <col min="2" max="2" width="10.85546875" style="40" customWidth="1"/>
    <col min="3" max="3" width="20.28515625" style="40" customWidth="1"/>
    <col min="4" max="4" width="9.28515625" style="40" customWidth="1"/>
    <col min="5" max="5" width="10" style="40" customWidth="1"/>
    <col min="6" max="6" width="9.85546875" style="40" customWidth="1"/>
    <col min="7" max="7" width="10.28515625" style="40" customWidth="1"/>
    <col min="8" max="8" width="9.42578125" style="40" customWidth="1"/>
    <col min="9" max="9" width="8" style="40" customWidth="1"/>
    <col min="10" max="10" width="8.85546875" style="40"/>
    <col min="11" max="11" width="10.140625" style="6" bestFit="1" customWidth="1"/>
    <col min="12" max="12" width="18.140625" style="40" customWidth="1"/>
    <col min="13" max="256" width="8.85546875" style="40"/>
    <col min="257" max="257" width="9" style="40" customWidth="1"/>
    <col min="258" max="258" width="10.85546875" style="40" customWidth="1"/>
    <col min="259" max="259" width="20.28515625" style="40" customWidth="1"/>
    <col min="260" max="260" width="6.28515625" style="40" customWidth="1"/>
    <col min="261" max="261" width="10" style="40" customWidth="1"/>
    <col min="262" max="262" width="9.85546875" style="40" customWidth="1"/>
    <col min="263" max="263" width="7.42578125" style="40" customWidth="1"/>
    <col min="264" max="264" width="9.42578125" style="40" customWidth="1"/>
    <col min="265" max="265" width="6.7109375" style="40" customWidth="1"/>
    <col min="266" max="512" width="8.85546875" style="40"/>
    <col min="513" max="513" width="9" style="40" customWidth="1"/>
    <col min="514" max="514" width="10.85546875" style="40" customWidth="1"/>
    <col min="515" max="515" width="20.28515625" style="40" customWidth="1"/>
    <col min="516" max="516" width="6.28515625" style="40" customWidth="1"/>
    <col min="517" max="517" width="10" style="40" customWidth="1"/>
    <col min="518" max="518" width="9.85546875" style="40" customWidth="1"/>
    <col min="519" max="519" width="7.42578125" style="40" customWidth="1"/>
    <col min="520" max="520" width="9.42578125" style="40" customWidth="1"/>
    <col min="521" max="521" width="6.7109375" style="40" customWidth="1"/>
    <col min="522" max="768" width="8.85546875" style="40"/>
    <col min="769" max="769" width="9" style="40" customWidth="1"/>
    <col min="770" max="770" width="10.85546875" style="40" customWidth="1"/>
    <col min="771" max="771" width="20.28515625" style="40" customWidth="1"/>
    <col min="772" max="772" width="6.28515625" style="40" customWidth="1"/>
    <col min="773" max="773" width="10" style="40" customWidth="1"/>
    <col min="774" max="774" width="9.85546875" style="40" customWidth="1"/>
    <col min="775" max="775" width="7.42578125" style="40" customWidth="1"/>
    <col min="776" max="776" width="9.42578125" style="40" customWidth="1"/>
    <col min="777" max="777" width="6.7109375" style="40" customWidth="1"/>
    <col min="778" max="1024" width="8.85546875" style="40"/>
    <col min="1025" max="1025" width="9" style="40" customWidth="1"/>
    <col min="1026" max="1026" width="10.85546875" style="40" customWidth="1"/>
    <col min="1027" max="1027" width="20.28515625" style="40" customWidth="1"/>
    <col min="1028" max="1028" width="6.28515625" style="40" customWidth="1"/>
    <col min="1029" max="1029" width="10" style="40" customWidth="1"/>
    <col min="1030" max="1030" width="9.85546875" style="40" customWidth="1"/>
    <col min="1031" max="1031" width="7.42578125" style="40" customWidth="1"/>
    <col min="1032" max="1032" width="9.42578125" style="40" customWidth="1"/>
    <col min="1033" max="1033" width="6.7109375" style="40" customWidth="1"/>
    <col min="1034" max="1280" width="8.85546875" style="40"/>
    <col min="1281" max="1281" width="9" style="40" customWidth="1"/>
    <col min="1282" max="1282" width="10.85546875" style="40" customWidth="1"/>
    <col min="1283" max="1283" width="20.28515625" style="40" customWidth="1"/>
    <col min="1284" max="1284" width="6.28515625" style="40" customWidth="1"/>
    <col min="1285" max="1285" width="10" style="40" customWidth="1"/>
    <col min="1286" max="1286" width="9.85546875" style="40" customWidth="1"/>
    <col min="1287" max="1287" width="7.42578125" style="40" customWidth="1"/>
    <col min="1288" max="1288" width="9.42578125" style="40" customWidth="1"/>
    <col min="1289" max="1289" width="6.7109375" style="40" customWidth="1"/>
    <col min="1290" max="1536" width="8.85546875" style="40"/>
    <col min="1537" max="1537" width="9" style="40" customWidth="1"/>
    <col min="1538" max="1538" width="10.85546875" style="40" customWidth="1"/>
    <col min="1539" max="1539" width="20.28515625" style="40" customWidth="1"/>
    <col min="1540" max="1540" width="6.28515625" style="40" customWidth="1"/>
    <col min="1541" max="1541" width="10" style="40" customWidth="1"/>
    <col min="1542" max="1542" width="9.85546875" style="40" customWidth="1"/>
    <col min="1543" max="1543" width="7.42578125" style="40" customWidth="1"/>
    <col min="1544" max="1544" width="9.42578125" style="40" customWidth="1"/>
    <col min="1545" max="1545" width="6.7109375" style="40" customWidth="1"/>
    <col min="1546" max="1792" width="8.85546875" style="40"/>
    <col min="1793" max="1793" width="9" style="40" customWidth="1"/>
    <col min="1794" max="1794" width="10.85546875" style="40" customWidth="1"/>
    <col min="1795" max="1795" width="20.28515625" style="40" customWidth="1"/>
    <col min="1796" max="1796" width="6.28515625" style="40" customWidth="1"/>
    <col min="1797" max="1797" width="10" style="40" customWidth="1"/>
    <col min="1798" max="1798" width="9.85546875" style="40" customWidth="1"/>
    <col min="1799" max="1799" width="7.42578125" style="40" customWidth="1"/>
    <col min="1800" max="1800" width="9.42578125" style="40" customWidth="1"/>
    <col min="1801" max="1801" width="6.7109375" style="40" customWidth="1"/>
    <col min="1802" max="2048" width="8.85546875" style="40"/>
    <col min="2049" max="2049" width="9" style="40" customWidth="1"/>
    <col min="2050" max="2050" width="10.85546875" style="40" customWidth="1"/>
    <col min="2051" max="2051" width="20.28515625" style="40" customWidth="1"/>
    <col min="2052" max="2052" width="6.28515625" style="40" customWidth="1"/>
    <col min="2053" max="2053" width="10" style="40" customWidth="1"/>
    <col min="2054" max="2054" width="9.85546875" style="40" customWidth="1"/>
    <col min="2055" max="2055" width="7.42578125" style="40" customWidth="1"/>
    <col min="2056" max="2056" width="9.42578125" style="40" customWidth="1"/>
    <col min="2057" max="2057" width="6.7109375" style="40" customWidth="1"/>
    <col min="2058" max="2304" width="8.85546875" style="40"/>
    <col min="2305" max="2305" width="9" style="40" customWidth="1"/>
    <col min="2306" max="2306" width="10.85546875" style="40" customWidth="1"/>
    <col min="2307" max="2307" width="20.28515625" style="40" customWidth="1"/>
    <col min="2308" max="2308" width="6.28515625" style="40" customWidth="1"/>
    <col min="2309" max="2309" width="10" style="40" customWidth="1"/>
    <col min="2310" max="2310" width="9.85546875" style="40" customWidth="1"/>
    <col min="2311" max="2311" width="7.42578125" style="40" customWidth="1"/>
    <col min="2312" max="2312" width="9.42578125" style="40" customWidth="1"/>
    <col min="2313" max="2313" width="6.7109375" style="40" customWidth="1"/>
    <col min="2314" max="2560" width="8.85546875" style="40"/>
    <col min="2561" max="2561" width="9" style="40" customWidth="1"/>
    <col min="2562" max="2562" width="10.85546875" style="40" customWidth="1"/>
    <col min="2563" max="2563" width="20.28515625" style="40" customWidth="1"/>
    <col min="2564" max="2564" width="6.28515625" style="40" customWidth="1"/>
    <col min="2565" max="2565" width="10" style="40" customWidth="1"/>
    <col min="2566" max="2566" width="9.85546875" style="40" customWidth="1"/>
    <col min="2567" max="2567" width="7.42578125" style="40" customWidth="1"/>
    <col min="2568" max="2568" width="9.42578125" style="40" customWidth="1"/>
    <col min="2569" max="2569" width="6.7109375" style="40" customWidth="1"/>
    <col min="2570" max="2816" width="8.85546875" style="40"/>
    <col min="2817" max="2817" width="9" style="40" customWidth="1"/>
    <col min="2818" max="2818" width="10.85546875" style="40" customWidth="1"/>
    <col min="2819" max="2819" width="20.28515625" style="40" customWidth="1"/>
    <col min="2820" max="2820" width="6.28515625" style="40" customWidth="1"/>
    <col min="2821" max="2821" width="10" style="40" customWidth="1"/>
    <col min="2822" max="2822" width="9.85546875" style="40" customWidth="1"/>
    <col min="2823" max="2823" width="7.42578125" style="40" customWidth="1"/>
    <col min="2824" max="2824" width="9.42578125" style="40" customWidth="1"/>
    <col min="2825" max="2825" width="6.7109375" style="40" customWidth="1"/>
    <col min="2826" max="3072" width="8.85546875" style="40"/>
    <col min="3073" max="3073" width="9" style="40" customWidth="1"/>
    <col min="3074" max="3074" width="10.85546875" style="40" customWidth="1"/>
    <col min="3075" max="3075" width="20.28515625" style="40" customWidth="1"/>
    <col min="3076" max="3076" width="6.28515625" style="40" customWidth="1"/>
    <col min="3077" max="3077" width="10" style="40" customWidth="1"/>
    <col min="3078" max="3078" width="9.85546875" style="40" customWidth="1"/>
    <col min="3079" max="3079" width="7.42578125" style="40" customWidth="1"/>
    <col min="3080" max="3080" width="9.42578125" style="40" customWidth="1"/>
    <col min="3081" max="3081" width="6.7109375" style="40" customWidth="1"/>
    <col min="3082" max="3328" width="8.85546875" style="40"/>
    <col min="3329" max="3329" width="9" style="40" customWidth="1"/>
    <col min="3330" max="3330" width="10.85546875" style="40" customWidth="1"/>
    <col min="3331" max="3331" width="20.28515625" style="40" customWidth="1"/>
    <col min="3332" max="3332" width="6.28515625" style="40" customWidth="1"/>
    <col min="3333" max="3333" width="10" style="40" customWidth="1"/>
    <col min="3334" max="3334" width="9.85546875" style="40" customWidth="1"/>
    <col min="3335" max="3335" width="7.42578125" style="40" customWidth="1"/>
    <col min="3336" max="3336" width="9.42578125" style="40" customWidth="1"/>
    <col min="3337" max="3337" width="6.7109375" style="40" customWidth="1"/>
    <col min="3338" max="3584" width="8.85546875" style="40"/>
    <col min="3585" max="3585" width="9" style="40" customWidth="1"/>
    <col min="3586" max="3586" width="10.85546875" style="40" customWidth="1"/>
    <col min="3587" max="3587" width="20.28515625" style="40" customWidth="1"/>
    <col min="3588" max="3588" width="6.28515625" style="40" customWidth="1"/>
    <col min="3589" max="3589" width="10" style="40" customWidth="1"/>
    <col min="3590" max="3590" width="9.85546875" style="40" customWidth="1"/>
    <col min="3591" max="3591" width="7.42578125" style="40" customWidth="1"/>
    <col min="3592" max="3592" width="9.42578125" style="40" customWidth="1"/>
    <col min="3593" max="3593" width="6.7109375" style="40" customWidth="1"/>
    <col min="3594" max="3840" width="8.85546875" style="40"/>
    <col min="3841" max="3841" width="9" style="40" customWidth="1"/>
    <col min="3842" max="3842" width="10.85546875" style="40" customWidth="1"/>
    <col min="3843" max="3843" width="20.28515625" style="40" customWidth="1"/>
    <col min="3844" max="3844" width="6.28515625" style="40" customWidth="1"/>
    <col min="3845" max="3845" width="10" style="40" customWidth="1"/>
    <col min="3846" max="3846" width="9.85546875" style="40" customWidth="1"/>
    <col min="3847" max="3847" width="7.42578125" style="40" customWidth="1"/>
    <col min="3848" max="3848" width="9.42578125" style="40" customWidth="1"/>
    <col min="3849" max="3849" width="6.7109375" style="40" customWidth="1"/>
    <col min="3850" max="4096" width="8.85546875" style="40"/>
    <col min="4097" max="4097" width="9" style="40" customWidth="1"/>
    <col min="4098" max="4098" width="10.85546875" style="40" customWidth="1"/>
    <col min="4099" max="4099" width="20.28515625" style="40" customWidth="1"/>
    <col min="4100" max="4100" width="6.28515625" style="40" customWidth="1"/>
    <col min="4101" max="4101" width="10" style="40" customWidth="1"/>
    <col min="4102" max="4102" width="9.85546875" style="40" customWidth="1"/>
    <col min="4103" max="4103" width="7.42578125" style="40" customWidth="1"/>
    <col min="4104" max="4104" width="9.42578125" style="40" customWidth="1"/>
    <col min="4105" max="4105" width="6.7109375" style="40" customWidth="1"/>
    <col min="4106" max="4352" width="8.85546875" style="40"/>
    <col min="4353" max="4353" width="9" style="40" customWidth="1"/>
    <col min="4354" max="4354" width="10.85546875" style="40" customWidth="1"/>
    <col min="4355" max="4355" width="20.28515625" style="40" customWidth="1"/>
    <col min="4356" max="4356" width="6.28515625" style="40" customWidth="1"/>
    <col min="4357" max="4357" width="10" style="40" customWidth="1"/>
    <col min="4358" max="4358" width="9.85546875" style="40" customWidth="1"/>
    <col min="4359" max="4359" width="7.42578125" style="40" customWidth="1"/>
    <col min="4360" max="4360" width="9.42578125" style="40" customWidth="1"/>
    <col min="4361" max="4361" width="6.7109375" style="40" customWidth="1"/>
    <col min="4362" max="4608" width="8.85546875" style="40"/>
    <col min="4609" max="4609" width="9" style="40" customWidth="1"/>
    <col min="4610" max="4610" width="10.85546875" style="40" customWidth="1"/>
    <col min="4611" max="4611" width="20.28515625" style="40" customWidth="1"/>
    <col min="4612" max="4612" width="6.28515625" style="40" customWidth="1"/>
    <col min="4613" max="4613" width="10" style="40" customWidth="1"/>
    <col min="4614" max="4614" width="9.85546875" style="40" customWidth="1"/>
    <col min="4615" max="4615" width="7.42578125" style="40" customWidth="1"/>
    <col min="4616" max="4616" width="9.42578125" style="40" customWidth="1"/>
    <col min="4617" max="4617" width="6.7109375" style="40" customWidth="1"/>
    <col min="4618" max="4864" width="8.85546875" style="40"/>
    <col min="4865" max="4865" width="9" style="40" customWidth="1"/>
    <col min="4866" max="4866" width="10.85546875" style="40" customWidth="1"/>
    <col min="4867" max="4867" width="20.28515625" style="40" customWidth="1"/>
    <col min="4868" max="4868" width="6.28515625" style="40" customWidth="1"/>
    <col min="4869" max="4869" width="10" style="40" customWidth="1"/>
    <col min="4870" max="4870" width="9.85546875" style="40" customWidth="1"/>
    <col min="4871" max="4871" width="7.42578125" style="40" customWidth="1"/>
    <col min="4872" max="4872" width="9.42578125" style="40" customWidth="1"/>
    <col min="4873" max="4873" width="6.7109375" style="40" customWidth="1"/>
    <col min="4874" max="5120" width="8.85546875" style="40"/>
    <col min="5121" max="5121" width="9" style="40" customWidth="1"/>
    <col min="5122" max="5122" width="10.85546875" style="40" customWidth="1"/>
    <col min="5123" max="5123" width="20.28515625" style="40" customWidth="1"/>
    <col min="5124" max="5124" width="6.28515625" style="40" customWidth="1"/>
    <col min="5125" max="5125" width="10" style="40" customWidth="1"/>
    <col min="5126" max="5126" width="9.85546875" style="40" customWidth="1"/>
    <col min="5127" max="5127" width="7.42578125" style="40" customWidth="1"/>
    <col min="5128" max="5128" width="9.42578125" style="40" customWidth="1"/>
    <col min="5129" max="5129" width="6.7109375" style="40" customWidth="1"/>
    <col min="5130" max="5376" width="8.85546875" style="40"/>
    <col min="5377" max="5377" width="9" style="40" customWidth="1"/>
    <col min="5378" max="5378" width="10.85546875" style="40" customWidth="1"/>
    <col min="5379" max="5379" width="20.28515625" style="40" customWidth="1"/>
    <col min="5380" max="5380" width="6.28515625" style="40" customWidth="1"/>
    <col min="5381" max="5381" width="10" style="40" customWidth="1"/>
    <col min="5382" max="5382" width="9.85546875" style="40" customWidth="1"/>
    <col min="5383" max="5383" width="7.42578125" style="40" customWidth="1"/>
    <col min="5384" max="5384" width="9.42578125" style="40" customWidth="1"/>
    <col min="5385" max="5385" width="6.7109375" style="40" customWidth="1"/>
    <col min="5386" max="5632" width="8.85546875" style="40"/>
    <col min="5633" max="5633" width="9" style="40" customWidth="1"/>
    <col min="5634" max="5634" width="10.85546875" style="40" customWidth="1"/>
    <col min="5635" max="5635" width="20.28515625" style="40" customWidth="1"/>
    <col min="5636" max="5636" width="6.28515625" style="40" customWidth="1"/>
    <col min="5637" max="5637" width="10" style="40" customWidth="1"/>
    <col min="5638" max="5638" width="9.85546875" style="40" customWidth="1"/>
    <col min="5639" max="5639" width="7.42578125" style="40" customWidth="1"/>
    <col min="5640" max="5640" width="9.42578125" style="40" customWidth="1"/>
    <col min="5641" max="5641" width="6.7109375" style="40" customWidth="1"/>
    <col min="5642" max="5888" width="8.85546875" style="40"/>
    <col min="5889" max="5889" width="9" style="40" customWidth="1"/>
    <col min="5890" max="5890" width="10.85546875" style="40" customWidth="1"/>
    <col min="5891" max="5891" width="20.28515625" style="40" customWidth="1"/>
    <col min="5892" max="5892" width="6.28515625" style="40" customWidth="1"/>
    <col min="5893" max="5893" width="10" style="40" customWidth="1"/>
    <col min="5894" max="5894" width="9.85546875" style="40" customWidth="1"/>
    <col min="5895" max="5895" width="7.42578125" style="40" customWidth="1"/>
    <col min="5896" max="5896" width="9.42578125" style="40" customWidth="1"/>
    <col min="5897" max="5897" width="6.7109375" style="40" customWidth="1"/>
    <col min="5898" max="6144" width="8.85546875" style="40"/>
    <col min="6145" max="6145" width="9" style="40" customWidth="1"/>
    <col min="6146" max="6146" width="10.85546875" style="40" customWidth="1"/>
    <col min="6147" max="6147" width="20.28515625" style="40" customWidth="1"/>
    <col min="6148" max="6148" width="6.28515625" style="40" customWidth="1"/>
    <col min="6149" max="6149" width="10" style="40" customWidth="1"/>
    <col min="6150" max="6150" width="9.85546875" style="40" customWidth="1"/>
    <col min="6151" max="6151" width="7.42578125" style="40" customWidth="1"/>
    <col min="6152" max="6152" width="9.42578125" style="40" customWidth="1"/>
    <col min="6153" max="6153" width="6.7109375" style="40" customWidth="1"/>
    <col min="6154" max="6400" width="8.85546875" style="40"/>
    <col min="6401" max="6401" width="9" style="40" customWidth="1"/>
    <col min="6402" max="6402" width="10.85546875" style="40" customWidth="1"/>
    <col min="6403" max="6403" width="20.28515625" style="40" customWidth="1"/>
    <col min="6404" max="6404" width="6.28515625" style="40" customWidth="1"/>
    <col min="6405" max="6405" width="10" style="40" customWidth="1"/>
    <col min="6406" max="6406" width="9.85546875" style="40" customWidth="1"/>
    <col min="6407" max="6407" width="7.42578125" style="40" customWidth="1"/>
    <col min="6408" max="6408" width="9.42578125" style="40" customWidth="1"/>
    <col min="6409" max="6409" width="6.7109375" style="40" customWidth="1"/>
    <col min="6410" max="6656" width="8.85546875" style="40"/>
    <col min="6657" max="6657" width="9" style="40" customWidth="1"/>
    <col min="6658" max="6658" width="10.85546875" style="40" customWidth="1"/>
    <col min="6659" max="6659" width="20.28515625" style="40" customWidth="1"/>
    <col min="6660" max="6660" width="6.28515625" style="40" customWidth="1"/>
    <col min="6661" max="6661" width="10" style="40" customWidth="1"/>
    <col min="6662" max="6662" width="9.85546875" style="40" customWidth="1"/>
    <col min="6663" max="6663" width="7.42578125" style="40" customWidth="1"/>
    <col min="6664" max="6664" width="9.42578125" style="40" customWidth="1"/>
    <col min="6665" max="6665" width="6.7109375" style="40" customWidth="1"/>
    <col min="6666" max="6912" width="8.85546875" style="40"/>
    <col min="6913" max="6913" width="9" style="40" customWidth="1"/>
    <col min="6914" max="6914" width="10.85546875" style="40" customWidth="1"/>
    <col min="6915" max="6915" width="20.28515625" style="40" customWidth="1"/>
    <col min="6916" max="6916" width="6.28515625" style="40" customWidth="1"/>
    <col min="6917" max="6917" width="10" style="40" customWidth="1"/>
    <col min="6918" max="6918" width="9.85546875" style="40" customWidth="1"/>
    <col min="6919" max="6919" width="7.42578125" style="40" customWidth="1"/>
    <col min="6920" max="6920" width="9.42578125" style="40" customWidth="1"/>
    <col min="6921" max="6921" width="6.7109375" style="40" customWidth="1"/>
    <col min="6922" max="7168" width="8.85546875" style="40"/>
    <col min="7169" max="7169" width="9" style="40" customWidth="1"/>
    <col min="7170" max="7170" width="10.85546875" style="40" customWidth="1"/>
    <col min="7171" max="7171" width="20.28515625" style="40" customWidth="1"/>
    <col min="7172" max="7172" width="6.28515625" style="40" customWidth="1"/>
    <col min="7173" max="7173" width="10" style="40" customWidth="1"/>
    <col min="7174" max="7174" width="9.85546875" style="40" customWidth="1"/>
    <col min="7175" max="7175" width="7.42578125" style="40" customWidth="1"/>
    <col min="7176" max="7176" width="9.42578125" style="40" customWidth="1"/>
    <col min="7177" max="7177" width="6.7109375" style="40" customWidth="1"/>
    <col min="7178" max="7424" width="8.85546875" style="40"/>
    <col min="7425" max="7425" width="9" style="40" customWidth="1"/>
    <col min="7426" max="7426" width="10.85546875" style="40" customWidth="1"/>
    <col min="7427" max="7427" width="20.28515625" style="40" customWidth="1"/>
    <col min="7428" max="7428" width="6.28515625" style="40" customWidth="1"/>
    <col min="7429" max="7429" width="10" style="40" customWidth="1"/>
    <col min="7430" max="7430" width="9.85546875" style="40" customWidth="1"/>
    <col min="7431" max="7431" width="7.42578125" style="40" customWidth="1"/>
    <col min="7432" max="7432" width="9.42578125" style="40" customWidth="1"/>
    <col min="7433" max="7433" width="6.7109375" style="40" customWidth="1"/>
    <col min="7434" max="7680" width="8.85546875" style="40"/>
    <col min="7681" max="7681" width="9" style="40" customWidth="1"/>
    <col min="7682" max="7682" width="10.85546875" style="40" customWidth="1"/>
    <col min="7683" max="7683" width="20.28515625" style="40" customWidth="1"/>
    <col min="7684" max="7684" width="6.28515625" style="40" customWidth="1"/>
    <col min="7685" max="7685" width="10" style="40" customWidth="1"/>
    <col min="7686" max="7686" width="9.85546875" style="40" customWidth="1"/>
    <col min="7687" max="7687" width="7.42578125" style="40" customWidth="1"/>
    <col min="7688" max="7688" width="9.42578125" style="40" customWidth="1"/>
    <col min="7689" max="7689" width="6.7109375" style="40" customWidth="1"/>
    <col min="7690" max="7936" width="8.85546875" style="40"/>
    <col min="7937" max="7937" width="9" style="40" customWidth="1"/>
    <col min="7938" max="7938" width="10.85546875" style="40" customWidth="1"/>
    <col min="7939" max="7939" width="20.28515625" style="40" customWidth="1"/>
    <col min="7940" max="7940" width="6.28515625" style="40" customWidth="1"/>
    <col min="7941" max="7941" width="10" style="40" customWidth="1"/>
    <col min="7942" max="7942" width="9.85546875" style="40" customWidth="1"/>
    <col min="7943" max="7943" width="7.42578125" style="40" customWidth="1"/>
    <col min="7944" max="7944" width="9.42578125" style="40" customWidth="1"/>
    <col min="7945" max="7945" width="6.7109375" style="40" customWidth="1"/>
    <col min="7946" max="8192" width="8.85546875" style="40"/>
    <col min="8193" max="8193" width="9" style="40" customWidth="1"/>
    <col min="8194" max="8194" width="10.85546875" style="40" customWidth="1"/>
    <col min="8195" max="8195" width="20.28515625" style="40" customWidth="1"/>
    <col min="8196" max="8196" width="6.28515625" style="40" customWidth="1"/>
    <col min="8197" max="8197" width="10" style="40" customWidth="1"/>
    <col min="8198" max="8198" width="9.85546875" style="40" customWidth="1"/>
    <col min="8199" max="8199" width="7.42578125" style="40" customWidth="1"/>
    <col min="8200" max="8200" width="9.42578125" style="40" customWidth="1"/>
    <col min="8201" max="8201" width="6.7109375" style="40" customWidth="1"/>
    <col min="8202" max="8448" width="8.85546875" style="40"/>
    <col min="8449" max="8449" width="9" style="40" customWidth="1"/>
    <col min="8450" max="8450" width="10.85546875" style="40" customWidth="1"/>
    <col min="8451" max="8451" width="20.28515625" style="40" customWidth="1"/>
    <col min="8452" max="8452" width="6.28515625" style="40" customWidth="1"/>
    <col min="8453" max="8453" width="10" style="40" customWidth="1"/>
    <col min="8454" max="8454" width="9.85546875" style="40" customWidth="1"/>
    <col min="8455" max="8455" width="7.42578125" style="40" customWidth="1"/>
    <col min="8456" max="8456" width="9.42578125" style="40" customWidth="1"/>
    <col min="8457" max="8457" width="6.7109375" style="40" customWidth="1"/>
    <col min="8458" max="8704" width="8.85546875" style="40"/>
    <col min="8705" max="8705" width="9" style="40" customWidth="1"/>
    <col min="8706" max="8706" width="10.85546875" style="40" customWidth="1"/>
    <col min="8707" max="8707" width="20.28515625" style="40" customWidth="1"/>
    <col min="8708" max="8708" width="6.28515625" style="40" customWidth="1"/>
    <col min="8709" max="8709" width="10" style="40" customWidth="1"/>
    <col min="8710" max="8710" width="9.85546875" style="40" customWidth="1"/>
    <col min="8711" max="8711" width="7.42578125" style="40" customWidth="1"/>
    <col min="8712" max="8712" width="9.42578125" style="40" customWidth="1"/>
    <col min="8713" max="8713" width="6.7109375" style="40" customWidth="1"/>
    <col min="8714" max="8960" width="8.85546875" style="40"/>
    <col min="8961" max="8961" width="9" style="40" customWidth="1"/>
    <col min="8962" max="8962" width="10.85546875" style="40" customWidth="1"/>
    <col min="8963" max="8963" width="20.28515625" style="40" customWidth="1"/>
    <col min="8964" max="8964" width="6.28515625" style="40" customWidth="1"/>
    <col min="8965" max="8965" width="10" style="40" customWidth="1"/>
    <col min="8966" max="8966" width="9.85546875" style="40" customWidth="1"/>
    <col min="8967" max="8967" width="7.42578125" style="40" customWidth="1"/>
    <col min="8968" max="8968" width="9.42578125" style="40" customWidth="1"/>
    <col min="8969" max="8969" width="6.7109375" style="40" customWidth="1"/>
    <col min="8970" max="9216" width="8.85546875" style="40"/>
    <col min="9217" max="9217" width="9" style="40" customWidth="1"/>
    <col min="9218" max="9218" width="10.85546875" style="40" customWidth="1"/>
    <col min="9219" max="9219" width="20.28515625" style="40" customWidth="1"/>
    <col min="9220" max="9220" width="6.28515625" style="40" customWidth="1"/>
    <col min="9221" max="9221" width="10" style="40" customWidth="1"/>
    <col min="9222" max="9222" width="9.85546875" style="40" customWidth="1"/>
    <col min="9223" max="9223" width="7.42578125" style="40" customWidth="1"/>
    <col min="9224" max="9224" width="9.42578125" style="40" customWidth="1"/>
    <col min="9225" max="9225" width="6.7109375" style="40" customWidth="1"/>
    <col min="9226" max="9472" width="8.85546875" style="40"/>
    <col min="9473" max="9473" width="9" style="40" customWidth="1"/>
    <col min="9474" max="9474" width="10.85546875" style="40" customWidth="1"/>
    <col min="9475" max="9475" width="20.28515625" style="40" customWidth="1"/>
    <col min="9476" max="9476" width="6.28515625" style="40" customWidth="1"/>
    <col min="9477" max="9477" width="10" style="40" customWidth="1"/>
    <col min="9478" max="9478" width="9.85546875" style="40" customWidth="1"/>
    <col min="9479" max="9479" width="7.42578125" style="40" customWidth="1"/>
    <col min="9480" max="9480" width="9.42578125" style="40" customWidth="1"/>
    <col min="9481" max="9481" width="6.7109375" style="40" customWidth="1"/>
    <col min="9482" max="9728" width="8.85546875" style="40"/>
    <col min="9729" max="9729" width="9" style="40" customWidth="1"/>
    <col min="9730" max="9730" width="10.85546875" style="40" customWidth="1"/>
    <col min="9731" max="9731" width="20.28515625" style="40" customWidth="1"/>
    <col min="9732" max="9732" width="6.28515625" style="40" customWidth="1"/>
    <col min="9733" max="9733" width="10" style="40" customWidth="1"/>
    <col min="9734" max="9734" width="9.85546875" style="40" customWidth="1"/>
    <col min="9735" max="9735" width="7.42578125" style="40" customWidth="1"/>
    <col min="9736" max="9736" width="9.42578125" style="40" customWidth="1"/>
    <col min="9737" max="9737" width="6.7109375" style="40" customWidth="1"/>
    <col min="9738" max="9984" width="8.85546875" style="40"/>
    <col min="9985" max="9985" width="9" style="40" customWidth="1"/>
    <col min="9986" max="9986" width="10.85546875" style="40" customWidth="1"/>
    <col min="9987" max="9987" width="20.28515625" style="40" customWidth="1"/>
    <col min="9988" max="9988" width="6.28515625" style="40" customWidth="1"/>
    <col min="9989" max="9989" width="10" style="40" customWidth="1"/>
    <col min="9990" max="9990" width="9.85546875" style="40" customWidth="1"/>
    <col min="9991" max="9991" width="7.42578125" style="40" customWidth="1"/>
    <col min="9992" max="9992" width="9.42578125" style="40" customWidth="1"/>
    <col min="9993" max="9993" width="6.7109375" style="40" customWidth="1"/>
    <col min="9994" max="10240" width="8.85546875" style="40"/>
    <col min="10241" max="10241" width="9" style="40" customWidth="1"/>
    <col min="10242" max="10242" width="10.85546875" style="40" customWidth="1"/>
    <col min="10243" max="10243" width="20.28515625" style="40" customWidth="1"/>
    <col min="10244" max="10244" width="6.28515625" style="40" customWidth="1"/>
    <col min="10245" max="10245" width="10" style="40" customWidth="1"/>
    <col min="10246" max="10246" width="9.85546875" style="40" customWidth="1"/>
    <col min="10247" max="10247" width="7.42578125" style="40" customWidth="1"/>
    <col min="10248" max="10248" width="9.42578125" style="40" customWidth="1"/>
    <col min="10249" max="10249" width="6.7109375" style="40" customWidth="1"/>
    <col min="10250" max="10496" width="8.85546875" style="40"/>
    <col min="10497" max="10497" width="9" style="40" customWidth="1"/>
    <col min="10498" max="10498" width="10.85546875" style="40" customWidth="1"/>
    <col min="10499" max="10499" width="20.28515625" style="40" customWidth="1"/>
    <col min="10500" max="10500" width="6.28515625" style="40" customWidth="1"/>
    <col min="10501" max="10501" width="10" style="40" customWidth="1"/>
    <col min="10502" max="10502" width="9.85546875" style="40" customWidth="1"/>
    <col min="10503" max="10503" width="7.42578125" style="40" customWidth="1"/>
    <col min="10504" max="10504" width="9.42578125" style="40" customWidth="1"/>
    <col min="10505" max="10505" width="6.7109375" style="40" customWidth="1"/>
    <col min="10506" max="10752" width="8.85546875" style="40"/>
    <col min="10753" max="10753" width="9" style="40" customWidth="1"/>
    <col min="10754" max="10754" width="10.85546875" style="40" customWidth="1"/>
    <col min="10755" max="10755" width="20.28515625" style="40" customWidth="1"/>
    <col min="10756" max="10756" width="6.28515625" style="40" customWidth="1"/>
    <col min="10757" max="10757" width="10" style="40" customWidth="1"/>
    <col min="10758" max="10758" width="9.85546875" style="40" customWidth="1"/>
    <col min="10759" max="10759" width="7.42578125" style="40" customWidth="1"/>
    <col min="10760" max="10760" width="9.42578125" style="40" customWidth="1"/>
    <col min="10761" max="10761" width="6.7109375" style="40" customWidth="1"/>
    <col min="10762" max="11008" width="8.85546875" style="40"/>
    <col min="11009" max="11009" width="9" style="40" customWidth="1"/>
    <col min="11010" max="11010" width="10.85546875" style="40" customWidth="1"/>
    <col min="11011" max="11011" width="20.28515625" style="40" customWidth="1"/>
    <col min="11012" max="11012" width="6.28515625" style="40" customWidth="1"/>
    <col min="11013" max="11013" width="10" style="40" customWidth="1"/>
    <col min="11014" max="11014" width="9.85546875" style="40" customWidth="1"/>
    <col min="11015" max="11015" width="7.42578125" style="40" customWidth="1"/>
    <col min="11016" max="11016" width="9.42578125" style="40" customWidth="1"/>
    <col min="11017" max="11017" width="6.7109375" style="40" customWidth="1"/>
    <col min="11018" max="11264" width="8.85546875" style="40"/>
    <col min="11265" max="11265" width="9" style="40" customWidth="1"/>
    <col min="11266" max="11266" width="10.85546875" style="40" customWidth="1"/>
    <col min="11267" max="11267" width="20.28515625" style="40" customWidth="1"/>
    <col min="11268" max="11268" width="6.28515625" style="40" customWidth="1"/>
    <col min="11269" max="11269" width="10" style="40" customWidth="1"/>
    <col min="11270" max="11270" width="9.85546875" style="40" customWidth="1"/>
    <col min="11271" max="11271" width="7.42578125" style="40" customWidth="1"/>
    <col min="11272" max="11272" width="9.42578125" style="40" customWidth="1"/>
    <col min="11273" max="11273" width="6.7109375" style="40" customWidth="1"/>
    <col min="11274" max="11520" width="8.85546875" style="40"/>
    <col min="11521" max="11521" width="9" style="40" customWidth="1"/>
    <col min="11522" max="11522" width="10.85546875" style="40" customWidth="1"/>
    <col min="11523" max="11523" width="20.28515625" style="40" customWidth="1"/>
    <col min="11524" max="11524" width="6.28515625" style="40" customWidth="1"/>
    <col min="11525" max="11525" width="10" style="40" customWidth="1"/>
    <col min="11526" max="11526" width="9.85546875" style="40" customWidth="1"/>
    <col min="11527" max="11527" width="7.42578125" style="40" customWidth="1"/>
    <col min="11528" max="11528" width="9.42578125" style="40" customWidth="1"/>
    <col min="11529" max="11529" width="6.7109375" style="40" customWidth="1"/>
    <col min="11530" max="11776" width="8.85546875" style="40"/>
    <col min="11777" max="11777" width="9" style="40" customWidth="1"/>
    <col min="11778" max="11778" width="10.85546875" style="40" customWidth="1"/>
    <col min="11779" max="11779" width="20.28515625" style="40" customWidth="1"/>
    <col min="11780" max="11780" width="6.28515625" style="40" customWidth="1"/>
    <col min="11781" max="11781" width="10" style="40" customWidth="1"/>
    <col min="11782" max="11782" width="9.85546875" style="40" customWidth="1"/>
    <col min="11783" max="11783" width="7.42578125" style="40" customWidth="1"/>
    <col min="11784" max="11784" width="9.42578125" style="40" customWidth="1"/>
    <col min="11785" max="11785" width="6.7109375" style="40" customWidth="1"/>
    <col min="11786" max="12032" width="8.85546875" style="40"/>
    <col min="12033" max="12033" width="9" style="40" customWidth="1"/>
    <col min="12034" max="12034" width="10.85546875" style="40" customWidth="1"/>
    <col min="12035" max="12035" width="20.28515625" style="40" customWidth="1"/>
    <col min="12036" max="12036" width="6.28515625" style="40" customWidth="1"/>
    <col min="12037" max="12037" width="10" style="40" customWidth="1"/>
    <col min="12038" max="12038" width="9.85546875" style="40" customWidth="1"/>
    <col min="12039" max="12039" width="7.42578125" style="40" customWidth="1"/>
    <col min="12040" max="12040" width="9.42578125" style="40" customWidth="1"/>
    <col min="12041" max="12041" width="6.7109375" style="40" customWidth="1"/>
    <col min="12042" max="12288" width="8.85546875" style="40"/>
    <col min="12289" max="12289" width="9" style="40" customWidth="1"/>
    <col min="12290" max="12290" width="10.85546875" style="40" customWidth="1"/>
    <col min="12291" max="12291" width="20.28515625" style="40" customWidth="1"/>
    <col min="12292" max="12292" width="6.28515625" style="40" customWidth="1"/>
    <col min="12293" max="12293" width="10" style="40" customWidth="1"/>
    <col min="12294" max="12294" width="9.85546875" style="40" customWidth="1"/>
    <col min="12295" max="12295" width="7.42578125" style="40" customWidth="1"/>
    <col min="12296" max="12296" width="9.42578125" style="40" customWidth="1"/>
    <col min="12297" max="12297" width="6.7109375" style="40" customWidth="1"/>
    <col min="12298" max="12544" width="8.85546875" style="40"/>
    <col min="12545" max="12545" width="9" style="40" customWidth="1"/>
    <col min="12546" max="12546" width="10.85546875" style="40" customWidth="1"/>
    <col min="12547" max="12547" width="20.28515625" style="40" customWidth="1"/>
    <col min="12548" max="12548" width="6.28515625" style="40" customWidth="1"/>
    <col min="12549" max="12549" width="10" style="40" customWidth="1"/>
    <col min="12550" max="12550" width="9.85546875" style="40" customWidth="1"/>
    <col min="12551" max="12551" width="7.42578125" style="40" customWidth="1"/>
    <col min="12552" max="12552" width="9.42578125" style="40" customWidth="1"/>
    <col min="12553" max="12553" width="6.7109375" style="40" customWidth="1"/>
    <col min="12554" max="12800" width="8.85546875" style="40"/>
    <col min="12801" max="12801" width="9" style="40" customWidth="1"/>
    <col min="12802" max="12802" width="10.85546875" style="40" customWidth="1"/>
    <col min="12803" max="12803" width="20.28515625" style="40" customWidth="1"/>
    <col min="12804" max="12804" width="6.28515625" style="40" customWidth="1"/>
    <col min="12805" max="12805" width="10" style="40" customWidth="1"/>
    <col min="12806" max="12806" width="9.85546875" style="40" customWidth="1"/>
    <col min="12807" max="12807" width="7.42578125" style="40" customWidth="1"/>
    <col min="12808" max="12808" width="9.42578125" style="40" customWidth="1"/>
    <col min="12809" max="12809" width="6.7109375" style="40" customWidth="1"/>
    <col min="12810" max="13056" width="8.85546875" style="40"/>
    <col min="13057" max="13057" width="9" style="40" customWidth="1"/>
    <col min="13058" max="13058" width="10.85546875" style="40" customWidth="1"/>
    <col min="13059" max="13059" width="20.28515625" style="40" customWidth="1"/>
    <col min="13060" max="13060" width="6.28515625" style="40" customWidth="1"/>
    <col min="13061" max="13061" width="10" style="40" customWidth="1"/>
    <col min="13062" max="13062" width="9.85546875" style="40" customWidth="1"/>
    <col min="13063" max="13063" width="7.42578125" style="40" customWidth="1"/>
    <col min="13064" max="13064" width="9.42578125" style="40" customWidth="1"/>
    <col min="13065" max="13065" width="6.7109375" style="40" customWidth="1"/>
    <col min="13066" max="13312" width="8.85546875" style="40"/>
    <col min="13313" max="13313" width="9" style="40" customWidth="1"/>
    <col min="13314" max="13314" width="10.85546875" style="40" customWidth="1"/>
    <col min="13315" max="13315" width="20.28515625" style="40" customWidth="1"/>
    <col min="13316" max="13316" width="6.28515625" style="40" customWidth="1"/>
    <col min="13317" max="13317" width="10" style="40" customWidth="1"/>
    <col min="13318" max="13318" width="9.85546875" style="40" customWidth="1"/>
    <col min="13319" max="13319" width="7.42578125" style="40" customWidth="1"/>
    <col min="13320" max="13320" width="9.42578125" style="40" customWidth="1"/>
    <col min="13321" max="13321" width="6.7109375" style="40" customWidth="1"/>
    <col min="13322" max="13568" width="8.85546875" style="40"/>
    <col min="13569" max="13569" width="9" style="40" customWidth="1"/>
    <col min="13570" max="13570" width="10.85546875" style="40" customWidth="1"/>
    <col min="13571" max="13571" width="20.28515625" style="40" customWidth="1"/>
    <col min="13572" max="13572" width="6.28515625" style="40" customWidth="1"/>
    <col min="13573" max="13573" width="10" style="40" customWidth="1"/>
    <col min="13574" max="13574" width="9.85546875" style="40" customWidth="1"/>
    <col min="13575" max="13575" width="7.42578125" style="40" customWidth="1"/>
    <col min="13576" max="13576" width="9.42578125" style="40" customWidth="1"/>
    <col min="13577" max="13577" width="6.7109375" style="40" customWidth="1"/>
    <col min="13578" max="13824" width="8.85546875" style="40"/>
    <col min="13825" max="13825" width="9" style="40" customWidth="1"/>
    <col min="13826" max="13826" width="10.85546875" style="40" customWidth="1"/>
    <col min="13827" max="13827" width="20.28515625" style="40" customWidth="1"/>
    <col min="13828" max="13828" width="6.28515625" style="40" customWidth="1"/>
    <col min="13829" max="13829" width="10" style="40" customWidth="1"/>
    <col min="13830" max="13830" width="9.85546875" style="40" customWidth="1"/>
    <col min="13831" max="13831" width="7.42578125" style="40" customWidth="1"/>
    <col min="13832" max="13832" width="9.42578125" style="40" customWidth="1"/>
    <col min="13833" max="13833" width="6.7109375" style="40" customWidth="1"/>
    <col min="13834" max="14080" width="8.85546875" style="40"/>
    <col min="14081" max="14081" width="9" style="40" customWidth="1"/>
    <col min="14082" max="14082" width="10.85546875" style="40" customWidth="1"/>
    <col min="14083" max="14083" width="20.28515625" style="40" customWidth="1"/>
    <col min="14084" max="14084" width="6.28515625" style="40" customWidth="1"/>
    <col min="14085" max="14085" width="10" style="40" customWidth="1"/>
    <col min="14086" max="14086" width="9.85546875" style="40" customWidth="1"/>
    <col min="14087" max="14087" width="7.42578125" style="40" customWidth="1"/>
    <col min="14088" max="14088" width="9.42578125" style="40" customWidth="1"/>
    <col min="14089" max="14089" width="6.7109375" style="40" customWidth="1"/>
    <col min="14090" max="14336" width="8.85546875" style="40"/>
    <col min="14337" max="14337" width="9" style="40" customWidth="1"/>
    <col min="14338" max="14338" width="10.85546875" style="40" customWidth="1"/>
    <col min="14339" max="14339" width="20.28515625" style="40" customWidth="1"/>
    <col min="14340" max="14340" width="6.28515625" style="40" customWidth="1"/>
    <col min="14341" max="14341" width="10" style="40" customWidth="1"/>
    <col min="14342" max="14342" width="9.85546875" style="40" customWidth="1"/>
    <col min="14343" max="14343" width="7.42578125" style="40" customWidth="1"/>
    <col min="14344" max="14344" width="9.42578125" style="40" customWidth="1"/>
    <col min="14345" max="14345" width="6.7109375" style="40" customWidth="1"/>
    <col min="14346" max="14592" width="8.85546875" style="40"/>
    <col min="14593" max="14593" width="9" style="40" customWidth="1"/>
    <col min="14594" max="14594" width="10.85546875" style="40" customWidth="1"/>
    <col min="14595" max="14595" width="20.28515625" style="40" customWidth="1"/>
    <col min="14596" max="14596" width="6.28515625" style="40" customWidth="1"/>
    <col min="14597" max="14597" width="10" style="40" customWidth="1"/>
    <col min="14598" max="14598" width="9.85546875" style="40" customWidth="1"/>
    <col min="14599" max="14599" width="7.42578125" style="40" customWidth="1"/>
    <col min="14600" max="14600" width="9.42578125" style="40" customWidth="1"/>
    <col min="14601" max="14601" width="6.7109375" style="40" customWidth="1"/>
    <col min="14602" max="14848" width="8.85546875" style="40"/>
    <col min="14849" max="14849" width="9" style="40" customWidth="1"/>
    <col min="14850" max="14850" width="10.85546875" style="40" customWidth="1"/>
    <col min="14851" max="14851" width="20.28515625" style="40" customWidth="1"/>
    <col min="14852" max="14852" width="6.28515625" style="40" customWidth="1"/>
    <col min="14853" max="14853" width="10" style="40" customWidth="1"/>
    <col min="14854" max="14854" width="9.85546875" style="40" customWidth="1"/>
    <col min="14855" max="14855" width="7.42578125" style="40" customWidth="1"/>
    <col min="14856" max="14856" width="9.42578125" style="40" customWidth="1"/>
    <col min="14857" max="14857" width="6.7109375" style="40" customWidth="1"/>
    <col min="14858" max="15104" width="8.85546875" style="40"/>
    <col min="15105" max="15105" width="9" style="40" customWidth="1"/>
    <col min="15106" max="15106" width="10.85546875" style="40" customWidth="1"/>
    <col min="15107" max="15107" width="20.28515625" style="40" customWidth="1"/>
    <col min="15108" max="15108" width="6.28515625" style="40" customWidth="1"/>
    <col min="15109" max="15109" width="10" style="40" customWidth="1"/>
    <col min="15110" max="15110" width="9.85546875" style="40" customWidth="1"/>
    <col min="15111" max="15111" width="7.42578125" style="40" customWidth="1"/>
    <col min="15112" max="15112" width="9.42578125" style="40" customWidth="1"/>
    <col min="15113" max="15113" width="6.7109375" style="40" customWidth="1"/>
    <col min="15114" max="15360" width="8.85546875" style="40"/>
    <col min="15361" max="15361" width="9" style="40" customWidth="1"/>
    <col min="15362" max="15362" width="10.85546875" style="40" customWidth="1"/>
    <col min="15363" max="15363" width="20.28515625" style="40" customWidth="1"/>
    <col min="15364" max="15364" width="6.28515625" style="40" customWidth="1"/>
    <col min="15365" max="15365" width="10" style="40" customWidth="1"/>
    <col min="15366" max="15366" width="9.85546875" style="40" customWidth="1"/>
    <col min="15367" max="15367" width="7.42578125" style="40" customWidth="1"/>
    <col min="15368" max="15368" width="9.42578125" style="40" customWidth="1"/>
    <col min="15369" max="15369" width="6.7109375" style="40" customWidth="1"/>
    <col min="15370" max="15616" width="8.85546875" style="40"/>
    <col min="15617" max="15617" width="9" style="40" customWidth="1"/>
    <col min="15618" max="15618" width="10.85546875" style="40" customWidth="1"/>
    <col min="15619" max="15619" width="20.28515625" style="40" customWidth="1"/>
    <col min="15620" max="15620" width="6.28515625" style="40" customWidth="1"/>
    <col min="15621" max="15621" width="10" style="40" customWidth="1"/>
    <col min="15622" max="15622" width="9.85546875" style="40" customWidth="1"/>
    <col min="15623" max="15623" width="7.42578125" style="40" customWidth="1"/>
    <col min="15624" max="15624" width="9.42578125" style="40" customWidth="1"/>
    <col min="15625" max="15625" width="6.7109375" style="40" customWidth="1"/>
    <col min="15626" max="15872" width="8.85546875" style="40"/>
    <col min="15873" max="15873" width="9" style="40" customWidth="1"/>
    <col min="15874" max="15874" width="10.85546875" style="40" customWidth="1"/>
    <col min="15875" max="15875" width="20.28515625" style="40" customWidth="1"/>
    <col min="15876" max="15876" width="6.28515625" style="40" customWidth="1"/>
    <col min="15877" max="15877" width="10" style="40" customWidth="1"/>
    <col min="15878" max="15878" width="9.85546875" style="40" customWidth="1"/>
    <col min="15879" max="15879" width="7.42578125" style="40" customWidth="1"/>
    <col min="15880" max="15880" width="9.42578125" style="40" customWidth="1"/>
    <col min="15881" max="15881" width="6.7109375" style="40" customWidth="1"/>
    <col min="15882" max="16128" width="8.85546875" style="40"/>
    <col min="16129" max="16129" width="9" style="40" customWidth="1"/>
    <col min="16130" max="16130" width="10.85546875" style="40" customWidth="1"/>
    <col min="16131" max="16131" width="20.28515625" style="40" customWidth="1"/>
    <col min="16132" max="16132" width="6.28515625" style="40" customWidth="1"/>
    <col min="16133" max="16133" width="10" style="40" customWidth="1"/>
    <col min="16134" max="16134" width="9.85546875" style="40" customWidth="1"/>
    <col min="16135" max="16135" width="7.42578125" style="40" customWidth="1"/>
    <col min="16136" max="16136" width="9.42578125" style="40" customWidth="1"/>
    <col min="16137" max="16137" width="6.7109375" style="40" customWidth="1"/>
    <col min="16138" max="16384" width="8.85546875" style="40"/>
  </cols>
  <sheetData>
    <row r="1" spans="1:11" x14ac:dyDescent="0.2">
      <c r="A1" s="209"/>
      <c r="B1" s="209"/>
      <c r="C1" s="209"/>
      <c r="D1" s="209"/>
      <c r="E1" s="209"/>
      <c r="F1" s="209"/>
      <c r="G1" s="209"/>
      <c r="H1" s="209"/>
      <c r="I1" s="209"/>
    </row>
    <row r="2" spans="1:11" ht="21" customHeight="1" x14ac:dyDescent="0.3">
      <c r="A2" s="210" t="s">
        <v>43</v>
      </c>
      <c r="B2" s="211"/>
      <c r="C2" s="211"/>
      <c r="D2" s="211"/>
      <c r="E2" s="211"/>
      <c r="F2" s="211"/>
      <c r="G2" s="211"/>
      <c r="H2" s="211"/>
      <c r="I2" s="211"/>
    </row>
    <row r="3" spans="1:1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1" ht="13.15" customHeight="1" x14ac:dyDescent="0.2">
      <c r="A4" s="29" t="s">
        <v>42</v>
      </c>
      <c r="B4" s="213" t="s">
        <v>41</v>
      </c>
      <c r="C4" s="213"/>
      <c r="D4" s="34"/>
      <c r="E4" s="34"/>
      <c r="F4" s="34"/>
      <c r="G4" s="34"/>
      <c r="H4" s="34"/>
      <c r="I4" s="34"/>
    </row>
    <row r="5" spans="1:1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1" ht="13.15" customHeight="1" x14ac:dyDescent="0.2">
      <c r="A6" s="214" t="s">
        <v>40</v>
      </c>
      <c r="B6" s="214"/>
      <c r="C6" s="33" t="s">
        <v>173</v>
      </c>
      <c r="D6" s="215"/>
      <c r="E6" s="215"/>
      <c r="F6" s="215"/>
      <c r="G6" s="215"/>
      <c r="H6" s="215"/>
      <c r="I6" s="215"/>
    </row>
    <row r="7" spans="1:11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1" x14ac:dyDescent="0.2">
      <c r="A8" s="214" t="s">
        <v>39</v>
      </c>
      <c r="B8" s="214"/>
      <c r="C8" s="32" t="s">
        <v>129</v>
      </c>
      <c r="D8" s="43" t="s">
        <v>37</v>
      </c>
      <c r="E8" s="31" t="s">
        <v>174</v>
      </c>
      <c r="F8" s="43"/>
      <c r="G8" s="43"/>
      <c r="H8" s="43"/>
      <c r="I8" s="43"/>
    </row>
    <row r="9" spans="1:11" x14ac:dyDescent="0.2">
      <c r="A9" s="209"/>
      <c r="B9" s="209"/>
      <c r="C9" s="209"/>
      <c r="D9" s="209"/>
      <c r="E9" s="209"/>
      <c r="F9" s="209"/>
      <c r="G9" s="209"/>
      <c r="H9" s="209"/>
      <c r="I9" s="209"/>
    </row>
    <row r="10" spans="1:11" ht="38.25" x14ac:dyDescent="0.2">
      <c r="A10" s="214" t="s">
        <v>35</v>
      </c>
      <c r="B10" s="214"/>
      <c r="C10" s="32"/>
      <c r="D10" s="43" t="s">
        <v>34</v>
      </c>
      <c r="E10" s="43"/>
      <c r="F10" s="43"/>
      <c r="G10" s="33" t="s">
        <v>173</v>
      </c>
      <c r="H10" s="43"/>
      <c r="I10" s="43"/>
      <c r="K10" s="30" t="s">
        <v>32</v>
      </c>
    </row>
    <row r="11" spans="1:11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K11" s="6">
        <f>SUM(K14:K81)</f>
        <v>977.63999999999987</v>
      </c>
    </row>
    <row r="12" spans="1:11" ht="13.15" customHeight="1" x14ac:dyDescent="0.2">
      <c r="A12" s="244" t="s">
        <v>26</v>
      </c>
      <c r="B12" s="245"/>
      <c r="C12" s="252" t="s">
        <v>31</v>
      </c>
      <c r="D12" s="252"/>
      <c r="E12" s="266" t="s">
        <v>22</v>
      </c>
      <c r="F12" s="266"/>
      <c r="G12" s="250" t="s">
        <v>30</v>
      </c>
      <c r="H12" s="252" t="s">
        <v>29</v>
      </c>
      <c r="I12" s="250" t="s">
        <v>28</v>
      </c>
      <c r="J12" s="256" t="s">
        <v>27</v>
      </c>
      <c r="K12" s="257"/>
    </row>
    <row r="13" spans="1:11" ht="25.5" x14ac:dyDescent="0.2">
      <c r="A13" s="36" t="s">
        <v>26</v>
      </c>
      <c r="B13" s="45" t="s">
        <v>25</v>
      </c>
      <c r="C13" s="265"/>
      <c r="D13" s="265"/>
      <c r="E13" s="45" t="s">
        <v>24</v>
      </c>
      <c r="F13" s="45" t="s">
        <v>23</v>
      </c>
      <c r="G13" s="267"/>
      <c r="H13" s="265"/>
      <c r="I13" s="267"/>
      <c r="J13" s="37" t="s">
        <v>22</v>
      </c>
      <c r="K13" s="38" t="s">
        <v>21</v>
      </c>
    </row>
    <row r="14" spans="1:11" ht="15" x14ac:dyDescent="0.25">
      <c r="A14" s="26"/>
      <c r="B14" s="41"/>
      <c r="C14" s="226"/>
      <c r="D14" s="226"/>
      <c r="E14" s="25"/>
      <c r="F14" s="22"/>
      <c r="G14" s="21"/>
      <c r="H14" s="41"/>
      <c r="I14" s="16"/>
      <c r="J14" s="63"/>
      <c r="K14" s="39"/>
    </row>
    <row r="15" spans="1:11" ht="15" x14ac:dyDescent="0.25">
      <c r="A15" s="23" t="s">
        <v>160</v>
      </c>
      <c r="B15" s="41"/>
      <c r="C15" s="226"/>
      <c r="D15" s="226"/>
      <c r="E15" s="19">
        <v>6800</v>
      </c>
      <c r="F15" s="22">
        <v>6897</v>
      </c>
      <c r="G15" s="21">
        <f t="shared" ref="G15:G77" si="0">F15-E15</f>
        <v>97</v>
      </c>
      <c r="H15" s="41" t="s">
        <v>19</v>
      </c>
      <c r="I15" s="16">
        <f t="shared" ref="I15:I81" si="1">IF(H15="Business", G15, "0")</f>
        <v>97</v>
      </c>
      <c r="J15" s="63">
        <v>6832</v>
      </c>
      <c r="K15" s="64">
        <v>85.47</v>
      </c>
    </row>
    <row r="16" spans="1:11" ht="15" x14ac:dyDescent="0.25">
      <c r="A16" s="23">
        <v>40912</v>
      </c>
      <c r="B16" s="41"/>
      <c r="C16" s="226" t="s">
        <v>155</v>
      </c>
      <c r="D16" s="226"/>
      <c r="E16" s="19">
        <f t="shared" ref="E16:E81" si="2">F15</f>
        <v>6897</v>
      </c>
      <c r="F16" s="22">
        <v>6905</v>
      </c>
      <c r="G16" s="21">
        <f t="shared" si="0"/>
        <v>8</v>
      </c>
      <c r="H16" s="41" t="s">
        <v>19</v>
      </c>
      <c r="I16" s="16">
        <f t="shared" si="1"/>
        <v>8</v>
      </c>
      <c r="J16" s="63"/>
      <c r="K16" s="64"/>
    </row>
    <row r="17" spans="1:12" ht="15" x14ac:dyDescent="0.25">
      <c r="A17" s="23">
        <v>40917</v>
      </c>
      <c r="B17" s="41"/>
      <c r="C17" s="226" t="s">
        <v>156</v>
      </c>
      <c r="D17" s="226"/>
      <c r="E17" s="19">
        <f t="shared" si="2"/>
        <v>6905</v>
      </c>
      <c r="F17" s="22">
        <v>7010</v>
      </c>
      <c r="G17" s="21">
        <f t="shared" si="0"/>
        <v>105</v>
      </c>
      <c r="H17" s="41" t="s">
        <v>19</v>
      </c>
      <c r="I17" s="16">
        <f t="shared" si="1"/>
        <v>105</v>
      </c>
      <c r="J17" s="63"/>
      <c r="K17" s="64"/>
    </row>
    <row r="18" spans="1:12" ht="15" x14ac:dyDescent="0.25">
      <c r="A18" s="23">
        <v>40918</v>
      </c>
      <c r="B18" s="41"/>
      <c r="C18" s="226" t="s">
        <v>156</v>
      </c>
      <c r="D18" s="226"/>
      <c r="E18" s="19">
        <f t="shared" si="2"/>
        <v>7010</v>
      </c>
      <c r="F18" s="22">
        <v>7094</v>
      </c>
      <c r="G18" s="21">
        <f t="shared" si="0"/>
        <v>84</v>
      </c>
      <c r="H18" s="41" t="s">
        <v>19</v>
      </c>
      <c r="I18" s="16">
        <f t="shared" si="1"/>
        <v>84</v>
      </c>
      <c r="J18" s="63"/>
      <c r="K18" s="64"/>
    </row>
    <row r="19" spans="1:12" ht="15" x14ac:dyDescent="0.25">
      <c r="A19" s="23">
        <v>40919</v>
      </c>
      <c r="B19" s="41"/>
      <c r="C19" s="226" t="s">
        <v>157</v>
      </c>
      <c r="D19" s="226"/>
      <c r="E19" s="19">
        <f t="shared" si="2"/>
        <v>7094</v>
      </c>
      <c r="F19" s="22">
        <v>7194</v>
      </c>
      <c r="G19" s="21">
        <f t="shared" si="0"/>
        <v>100</v>
      </c>
      <c r="H19" s="41" t="s">
        <v>19</v>
      </c>
      <c r="I19" s="16">
        <f t="shared" si="1"/>
        <v>100</v>
      </c>
      <c r="J19" s="63"/>
      <c r="K19" s="64"/>
    </row>
    <row r="20" spans="1:12" ht="15" x14ac:dyDescent="0.25">
      <c r="A20" s="23">
        <v>40920</v>
      </c>
      <c r="B20" s="41"/>
      <c r="C20" s="226" t="s">
        <v>156</v>
      </c>
      <c r="D20" s="226"/>
      <c r="E20" s="19">
        <f t="shared" si="2"/>
        <v>7194</v>
      </c>
      <c r="F20" s="22">
        <v>7290</v>
      </c>
      <c r="G20" s="21">
        <f t="shared" si="0"/>
        <v>96</v>
      </c>
      <c r="H20" s="41" t="s">
        <v>19</v>
      </c>
      <c r="I20" s="16">
        <f t="shared" si="1"/>
        <v>96</v>
      </c>
      <c r="J20" s="63"/>
      <c r="K20" s="64"/>
    </row>
    <row r="21" spans="1:12" ht="15" x14ac:dyDescent="0.25">
      <c r="A21" s="23">
        <v>40921</v>
      </c>
      <c r="B21" s="41"/>
      <c r="C21" s="226" t="s">
        <v>157</v>
      </c>
      <c r="D21" s="226"/>
      <c r="E21" s="19">
        <f t="shared" si="2"/>
        <v>7290</v>
      </c>
      <c r="F21" s="22">
        <v>7400</v>
      </c>
      <c r="G21" s="21">
        <f t="shared" si="0"/>
        <v>110</v>
      </c>
      <c r="H21" s="41" t="s">
        <v>19</v>
      </c>
      <c r="I21" s="16">
        <f t="shared" si="1"/>
        <v>110</v>
      </c>
      <c r="J21" s="63"/>
      <c r="K21" s="64"/>
    </row>
    <row r="22" spans="1:12" ht="15" x14ac:dyDescent="0.25">
      <c r="A22" s="23">
        <v>40924</v>
      </c>
      <c r="B22" s="41"/>
      <c r="C22" s="226" t="s">
        <v>157</v>
      </c>
      <c r="D22" s="226"/>
      <c r="E22" s="19">
        <f t="shared" si="2"/>
        <v>7400</v>
      </c>
      <c r="F22" s="22">
        <v>7572</v>
      </c>
      <c r="G22" s="21">
        <f t="shared" si="0"/>
        <v>172</v>
      </c>
      <c r="H22" s="41" t="s">
        <v>19</v>
      </c>
      <c r="I22" s="16">
        <f t="shared" si="1"/>
        <v>172</v>
      </c>
      <c r="J22" s="63">
        <v>7570</v>
      </c>
      <c r="K22" s="64">
        <v>87.34</v>
      </c>
    </row>
    <row r="23" spans="1:12" ht="14.45" customHeight="1" x14ac:dyDescent="0.25">
      <c r="A23" s="23">
        <v>40925</v>
      </c>
      <c r="B23" s="41"/>
      <c r="C23" s="226" t="s">
        <v>157</v>
      </c>
      <c r="D23" s="226"/>
      <c r="E23" s="19">
        <f t="shared" si="2"/>
        <v>7572</v>
      </c>
      <c r="F23" s="22">
        <v>7672</v>
      </c>
      <c r="G23" s="21">
        <f t="shared" si="0"/>
        <v>100</v>
      </c>
      <c r="H23" s="41" t="s">
        <v>19</v>
      </c>
      <c r="I23" s="16">
        <f t="shared" si="1"/>
        <v>100</v>
      </c>
      <c r="J23" s="63"/>
      <c r="K23" s="64"/>
    </row>
    <row r="24" spans="1:12" ht="14.45" customHeight="1" x14ac:dyDescent="0.25">
      <c r="A24" s="23">
        <v>40926</v>
      </c>
      <c r="B24" s="41"/>
      <c r="C24" s="226" t="s">
        <v>157</v>
      </c>
      <c r="D24" s="226"/>
      <c r="E24" s="19">
        <f t="shared" si="2"/>
        <v>7672</v>
      </c>
      <c r="F24" s="22">
        <v>7761</v>
      </c>
      <c r="G24" s="21">
        <f t="shared" si="0"/>
        <v>89</v>
      </c>
      <c r="H24" s="41" t="s">
        <v>19</v>
      </c>
      <c r="I24" s="16">
        <f t="shared" si="1"/>
        <v>89</v>
      </c>
      <c r="J24" s="63"/>
      <c r="K24" s="64"/>
      <c r="L24" s="24"/>
    </row>
    <row r="25" spans="1:12" ht="14.45" customHeight="1" x14ac:dyDescent="0.25">
      <c r="A25" s="23">
        <v>40927</v>
      </c>
      <c r="B25" s="41"/>
      <c r="C25" s="226" t="s">
        <v>157</v>
      </c>
      <c r="D25" s="226"/>
      <c r="E25" s="19">
        <f t="shared" si="2"/>
        <v>7761</v>
      </c>
      <c r="F25" s="22">
        <v>7855</v>
      </c>
      <c r="G25" s="21">
        <f t="shared" si="0"/>
        <v>94</v>
      </c>
      <c r="H25" s="41" t="s">
        <v>19</v>
      </c>
      <c r="I25" s="16">
        <f t="shared" si="1"/>
        <v>94</v>
      </c>
      <c r="J25" s="63"/>
      <c r="K25" s="64"/>
    </row>
    <row r="26" spans="1:12" ht="14.45" customHeight="1" x14ac:dyDescent="0.25">
      <c r="A26" s="23">
        <v>40928</v>
      </c>
      <c r="B26" s="41"/>
      <c r="C26" s="226" t="s">
        <v>157</v>
      </c>
      <c r="D26" s="226"/>
      <c r="E26" s="19">
        <f t="shared" si="2"/>
        <v>7855</v>
      </c>
      <c r="F26" s="22">
        <v>7961</v>
      </c>
      <c r="G26" s="21">
        <f t="shared" si="0"/>
        <v>106</v>
      </c>
      <c r="H26" s="41" t="s">
        <v>19</v>
      </c>
      <c r="I26" s="16">
        <f t="shared" si="1"/>
        <v>106</v>
      </c>
      <c r="J26" s="63"/>
      <c r="K26" s="64"/>
    </row>
    <row r="27" spans="1:12" ht="15" x14ac:dyDescent="0.25">
      <c r="A27" s="23">
        <v>40929</v>
      </c>
      <c r="B27" s="41"/>
      <c r="C27" s="226" t="s">
        <v>158</v>
      </c>
      <c r="D27" s="226"/>
      <c r="E27" s="19">
        <f>F26</f>
        <v>7961</v>
      </c>
      <c r="F27" s="22">
        <v>8092</v>
      </c>
      <c r="G27" s="21">
        <f t="shared" si="0"/>
        <v>131</v>
      </c>
      <c r="H27" s="41" t="s">
        <v>19</v>
      </c>
      <c r="I27" s="16">
        <f t="shared" si="1"/>
        <v>131</v>
      </c>
      <c r="J27" s="63"/>
      <c r="K27" s="64"/>
    </row>
    <row r="28" spans="1:12" ht="15" x14ac:dyDescent="0.25">
      <c r="A28" s="23">
        <v>40930</v>
      </c>
      <c r="B28" s="41"/>
      <c r="C28" s="226" t="s">
        <v>159</v>
      </c>
      <c r="D28" s="226"/>
      <c r="E28" s="19">
        <f>F27</f>
        <v>8092</v>
      </c>
      <c r="F28" s="22">
        <v>8219</v>
      </c>
      <c r="G28" s="21">
        <f t="shared" si="0"/>
        <v>127</v>
      </c>
      <c r="H28" s="41" t="s">
        <v>19</v>
      </c>
      <c r="I28" s="16">
        <f t="shared" si="1"/>
        <v>127</v>
      </c>
      <c r="J28" s="63"/>
      <c r="K28" s="64"/>
    </row>
    <row r="29" spans="1:12" ht="15" x14ac:dyDescent="0.25">
      <c r="A29" s="23">
        <v>40931</v>
      </c>
      <c r="B29" s="41"/>
      <c r="C29" s="226" t="s">
        <v>157</v>
      </c>
      <c r="D29" s="226"/>
      <c r="E29" s="19">
        <f>F28</f>
        <v>8219</v>
      </c>
      <c r="F29" s="22">
        <v>8314</v>
      </c>
      <c r="G29" s="21">
        <f t="shared" si="0"/>
        <v>95</v>
      </c>
      <c r="H29" s="41" t="s">
        <v>19</v>
      </c>
      <c r="I29" s="16">
        <f t="shared" si="1"/>
        <v>95</v>
      </c>
      <c r="J29" s="63">
        <v>8311</v>
      </c>
      <c r="K29" s="64">
        <v>85.55</v>
      </c>
    </row>
    <row r="30" spans="1:12" ht="15" x14ac:dyDescent="0.25">
      <c r="A30" s="23">
        <v>40932</v>
      </c>
      <c r="B30" s="41"/>
      <c r="C30" s="226" t="s">
        <v>157</v>
      </c>
      <c r="D30" s="226"/>
      <c r="E30" s="19">
        <f t="shared" si="2"/>
        <v>8314</v>
      </c>
      <c r="F30" s="22">
        <v>8369</v>
      </c>
      <c r="G30" s="21">
        <f t="shared" si="0"/>
        <v>55</v>
      </c>
      <c r="H30" s="41" t="s">
        <v>19</v>
      </c>
      <c r="I30" s="16">
        <f t="shared" si="1"/>
        <v>55</v>
      </c>
      <c r="J30" s="63"/>
      <c r="K30" s="64"/>
    </row>
    <row r="31" spans="1:12" ht="15" x14ac:dyDescent="0.25">
      <c r="A31" s="23">
        <v>40933</v>
      </c>
      <c r="B31" s="41"/>
      <c r="C31" s="226" t="s">
        <v>157</v>
      </c>
      <c r="D31" s="226"/>
      <c r="E31" s="19">
        <f t="shared" si="2"/>
        <v>8369</v>
      </c>
      <c r="F31" s="22">
        <v>8415</v>
      </c>
      <c r="G31" s="21">
        <f t="shared" si="0"/>
        <v>46</v>
      </c>
      <c r="H31" s="41" t="s">
        <v>19</v>
      </c>
      <c r="I31" s="16">
        <f t="shared" si="1"/>
        <v>46</v>
      </c>
      <c r="J31" s="63"/>
      <c r="K31" s="64"/>
    </row>
    <row r="32" spans="1:12" ht="15" x14ac:dyDescent="0.25">
      <c r="A32" s="23">
        <v>40935</v>
      </c>
      <c r="B32" s="41"/>
      <c r="C32" s="226" t="s">
        <v>157</v>
      </c>
      <c r="D32" s="226"/>
      <c r="E32" s="19">
        <f t="shared" si="2"/>
        <v>8415</v>
      </c>
      <c r="F32" s="22">
        <v>8499</v>
      </c>
      <c r="G32" s="21">
        <f t="shared" si="0"/>
        <v>84</v>
      </c>
      <c r="H32" s="41" t="s">
        <v>19</v>
      </c>
      <c r="I32" s="16">
        <f t="shared" si="1"/>
        <v>84</v>
      </c>
      <c r="J32" s="63"/>
      <c r="K32" s="64"/>
    </row>
    <row r="33" spans="1:11" ht="15" x14ac:dyDescent="0.25">
      <c r="A33" s="23">
        <v>40938</v>
      </c>
      <c r="B33" s="41"/>
      <c r="C33" s="226" t="s">
        <v>157</v>
      </c>
      <c r="D33" s="226"/>
      <c r="E33" s="19">
        <f t="shared" si="2"/>
        <v>8499</v>
      </c>
      <c r="F33" s="22">
        <v>8633</v>
      </c>
      <c r="G33" s="21">
        <f t="shared" si="0"/>
        <v>134</v>
      </c>
      <c r="H33" s="41" t="s">
        <v>19</v>
      </c>
      <c r="I33" s="16">
        <f t="shared" si="1"/>
        <v>134</v>
      </c>
      <c r="J33" s="63"/>
      <c r="K33" s="64"/>
    </row>
    <row r="34" spans="1:11" ht="14.45" customHeight="1" x14ac:dyDescent="0.25">
      <c r="A34" s="23">
        <v>40939</v>
      </c>
      <c r="B34" s="41"/>
      <c r="C34" s="226" t="s">
        <v>157</v>
      </c>
      <c r="D34" s="226"/>
      <c r="E34" s="19">
        <f t="shared" si="2"/>
        <v>8633</v>
      </c>
      <c r="F34" s="22">
        <v>8732</v>
      </c>
      <c r="G34" s="21">
        <f t="shared" si="0"/>
        <v>99</v>
      </c>
      <c r="H34" s="41" t="s">
        <v>19</v>
      </c>
      <c r="I34" s="16">
        <f t="shared" si="1"/>
        <v>99</v>
      </c>
      <c r="J34" s="63"/>
      <c r="K34" s="64"/>
    </row>
    <row r="35" spans="1:11" ht="15" x14ac:dyDescent="0.25">
      <c r="A35" s="23">
        <v>40940</v>
      </c>
      <c r="B35" s="41"/>
      <c r="C35" s="226" t="s">
        <v>156</v>
      </c>
      <c r="D35" s="226"/>
      <c r="E35" s="19">
        <f t="shared" si="2"/>
        <v>8732</v>
      </c>
      <c r="F35" s="22">
        <v>8821</v>
      </c>
      <c r="G35" s="21">
        <f t="shared" si="0"/>
        <v>89</v>
      </c>
      <c r="H35" s="41" t="s">
        <v>19</v>
      </c>
      <c r="I35" s="16">
        <f t="shared" si="1"/>
        <v>89</v>
      </c>
      <c r="J35" s="63"/>
      <c r="K35" s="64"/>
    </row>
    <row r="36" spans="1:11" ht="15" x14ac:dyDescent="0.25">
      <c r="A36" s="23">
        <v>40941</v>
      </c>
      <c r="B36" s="41"/>
      <c r="C36" s="226" t="s">
        <v>156</v>
      </c>
      <c r="D36" s="226"/>
      <c r="E36" s="19">
        <f t="shared" si="2"/>
        <v>8821</v>
      </c>
      <c r="F36" s="22">
        <v>8902</v>
      </c>
      <c r="G36" s="21">
        <f t="shared" si="0"/>
        <v>81</v>
      </c>
      <c r="H36" s="41" t="s">
        <v>19</v>
      </c>
      <c r="I36" s="16">
        <f t="shared" si="1"/>
        <v>81</v>
      </c>
      <c r="J36" s="63">
        <v>8903</v>
      </c>
      <c r="K36" s="64">
        <v>64.67</v>
      </c>
    </row>
    <row r="37" spans="1:11" ht="15" x14ac:dyDescent="0.25">
      <c r="A37" s="23">
        <v>40942</v>
      </c>
      <c r="B37" s="41"/>
      <c r="C37" s="226" t="s">
        <v>156</v>
      </c>
      <c r="D37" s="226"/>
      <c r="E37" s="19">
        <f t="shared" si="2"/>
        <v>8902</v>
      </c>
      <c r="F37" s="22">
        <v>8989</v>
      </c>
      <c r="G37" s="21">
        <f t="shared" si="0"/>
        <v>87</v>
      </c>
      <c r="H37" s="41" t="s">
        <v>19</v>
      </c>
      <c r="I37" s="16">
        <f t="shared" si="1"/>
        <v>87</v>
      </c>
      <c r="J37" s="63"/>
      <c r="K37" s="64"/>
    </row>
    <row r="38" spans="1:11" ht="15" x14ac:dyDescent="0.25">
      <c r="A38" s="23">
        <v>40945</v>
      </c>
      <c r="B38" s="41"/>
      <c r="C38" s="226" t="s">
        <v>161</v>
      </c>
      <c r="D38" s="226"/>
      <c r="E38" s="19">
        <f t="shared" si="2"/>
        <v>8989</v>
      </c>
      <c r="F38" s="22">
        <v>9456</v>
      </c>
      <c r="G38" s="21">
        <f t="shared" si="0"/>
        <v>467</v>
      </c>
      <c r="H38" s="41" t="s">
        <v>19</v>
      </c>
      <c r="I38" s="16">
        <f t="shared" si="1"/>
        <v>467</v>
      </c>
      <c r="J38" s="63"/>
      <c r="K38" s="64"/>
    </row>
    <row r="39" spans="1:11" ht="15" x14ac:dyDescent="0.25">
      <c r="A39" s="23">
        <v>40946</v>
      </c>
      <c r="B39" s="41"/>
      <c r="C39" s="226" t="s">
        <v>157</v>
      </c>
      <c r="D39" s="226"/>
      <c r="E39" s="19">
        <f t="shared" si="2"/>
        <v>9456</v>
      </c>
      <c r="F39" s="22">
        <v>9555</v>
      </c>
      <c r="G39" s="21">
        <f t="shared" si="0"/>
        <v>99</v>
      </c>
      <c r="H39" s="41" t="s">
        <v>19</v>
      </c>
      <c r="I39" s="16">
        <f t="shared" si="1"/>
        <v>99</v>
      </c>
      <c r="J39" s="63"/>
      <c r="K39" s="64"/>
    </row>
    <row r="40" spans="1:11" ht="15" x14ac:dyDescent="0.25">
      <c r="A40" s="23">
        <v>40947</v>
      </c>
      <c r="B40" s="41"/>
      <c r="C40" s="226" t="s">
        <v>157</v>
      </c>
      <c r="D40" s="226"/>
      <c r="E40" s="19">
        <f t="shared" si="2"/>
        <v>9555</v>
      </c>
      <c r="F40" s="22">
        <v>9649</v>
      </c>
      <c r="G40" s="21">
        <f t="shared" si="0"/>
        <v>94</v>
      </c>
      <c r="H40" s="41" t="s">
        <v>19</v>
      </c>
      <c r="I40" s="16">
        <f t="shared" si="1"/>
        <v>94</v>
      </c>
      <c r="J40" s="63">
        <v>9647</v>
      </c>
      <c r="K40" s="64">
        <v>79.87</v>
      </c>
    </row>
    <row r="41" spans="1:11" ht="15" x14ac:dyDescent="0.25">
      <c r="A41" s="23">
        <v>40948</v>
      </c>
      <c r="B41" s="41"/>
      <c r="C41" s="226" t="s">
        <v>157</v>
      </c>
      <c r="D41" s="226"/>
      <c r="E41" s="19">
        <f t="shared" si="2"/>
        <v>9649</v>
      </c>
      <c r="F41" s="22">
        <v>9744</v>
      </c>
      <c r="G41" s="21">
        <f t="shared" si="0"/>
        <v>95</v>
      </c>
      <c r="H41" s="41" t="s">
        <v>19</v>
      </c>
      <c r="I41" s="16">
        <f t="shared" si="1"/>
        <v>95</v>
      </c>
      <c r="J41" s="63"/>
      <c r="K41" s="64"/>
    </row>
    <row r="42" spans="1:11" ht="15" x14ac:dyDescent="0.25">
      <c r="A42" s="23">
        <v>40949</v>
      </c>
      <c r="B42" s="41"/>
      <c r="C42" s="226" t="s">
        <v>157</v>
      </c>
      <c r="D42" s="226"/>
      <c r="E42" s="19">
        <f t="shared" si="2"/>
        <v>9744</v>
      </c>
      <c r="F42" s="22">
        <v>9940</v>
      </c>
      <c r="G42" s="21">
        <f t="shared" si="0"/>
        <v>196</v>
      </c>
      <c r="H42" s="41" t="s">
        <v>19</v>
      </c>
      <c r="I42" s="16">
        <f t="shared" si="1"/>
        <v>196</v>
      </c>
      <c r="J42" s="63"/>
      <c r="K42" s="64"/>
    </row>
    <row r="43" spans="1:11" ht="15" x14ac:dyDescent="0.25">
      <c r="A43" s="23">
        <v>40951</v>
      </c>
      <c r="B43" s="41"/>
      <c r="C43" s="226" t="s">
        <v>157</v>
      </c>
      <c r="D43" s="226"/>
      <c r="E43" s="19">
        <f t="shared" si="2"/>
        <v>9940</v>
      </c>
      <c r="F43" s="22">
        <v>10000</v>
      </c>
      <c r="G43" s="21">
        <f t="shared" si="0"/>
        <v>60</v>
      </c>
      <c r="H43" s="41" t="s">
        <v>19</v>
      </c>
      <c r="I43" s="16">
        <f t="shared" si="1"/>
        <v>60</v>
      </c>
      <c r="J43" s="63"/>
      <c r="K43" s="64"/>
    </row>
    <row r="44" spans="1:11" ht="15" x14ac:dyDescent="0.25">
      <c r="A44" s="23">
        <v>40952</v>
      </c>
      <c r="B44" s="41"/>
      <c r="C44" s="226" t="s">
        <v>157</v>
      </c>
      <c r="D44" s="226"/>
      <c r="E44" s="19">
        <f t="shared" si="2"/>
        <v>10000</v>
      </c>
      <c r="F44" s="22">
        <v>10145</v>
      </c>
      <c r="G44" s="21">
        <f t="shared" si="0"/>
        <v>145</v>
      </c>
      <c r="H44" s="41" t="s">
        <v>19</v>
      </c>
      <c r="I44" s="16">
        <f t="shared" si="1"/>
        <v>145</v>
      </c>
      <c r="J44" s="63"/>
      <c r="K44" s="64"/>
    </row>
    <row r="45" spans="1:11" ht="15" x14ac:dyDescent="0.25">
      <c r="A45" s="23">
        <v>40953</v>
      </c>
      <c r="B45" s="41"/>
      <c r="C45" s="226" t="s">
        <v>157</v>
      </c>
      <c r="D45" s="226"/>
      <c r="E45" s="19">
        <f t="shared" si="2"/>
        <v>10145</v>
      </c>
      <c r="F45" s="22">
        <v>10231</v>
      </c>
      <c r="G45" s="21">
        <f t="shared" si="0"/>
        <v>86</v>
      </c>
      <c r="H45" s="41" t="s">
        <v>19</v>
      </c>
      <c r="I45" s="16">
        <f t="shared" si="1"/>
        <v>86</v>
      </c>
      <c r="J45" s="63"/>
      <c r="K45" s="64"/>
    </row>
    <row r="46" spans="1:11" ht="15" x14ac:dyDescent="0.25">
      <c r="A46" s="23" t="s">
        <v>162</v>
      </c>
      <c r="B46" s="41"/>
      <c r="C46" s="226" t="s">
        <v>157</v>
      </c>
      <c r="D46" s="226"/>
      <c r="E46" s="19">
        <f t="shared" si="2"/>
        <v>10231</v>
      </c>
      <c r="F46" s="22">
        <v>10328</v>
      </c>
      <c r="G46" s="21">
        <f t="shared" si="0"/>
        <v>97</v>
      </c>
      <c r="H46" s="41" t="s">
        <v>19</v>
      </c>
      <c r="I46" s="16">
        <f t="shared" si="1"/>
        <v>97</v>
      </c>
      <c r="J46" s="63">
        <v>10323</v>
      </c>
      <c r="K46" s="64">
        <v>76.19</v>
      </c>
    </row>
    <row r="47" spans="1:11" ht="15" x14ac:dyDescent="0.25">
      <c r="A47" s="23">
        <v>40954</v>
      </c>
      <c r="B47" s="41"/>
      <c r="C47" s="226" t="s">
        <v>156</v>
      </c>
      <c r="D47" s="226"/>
      <c r="E47" s="19">
        <f t="shared" si="2"/>
        <v>10328</v>
      </c>
      <c r="F47" s="22">
        <v>10444</v>
      </c>
      <c r="G47" s="21">
        <f t="shared" si="0"/>
        <v>116</v>
      </c>
      <c r="H47" s="41" t="s">
        <v>19</v>
      </c>
      <c r="I47" s="16">
        <f t="shared" si="1"/>
        <v>116</v>
      </c>
      <c r="J47" s="63"/>
      <c r="K47" s="64"/>
    </row>
    <row r="48" spans="1:11" ht="15" x14ac:dyDescent="0.25">
      <c r="A48" s="23">
        <v>40955</v>
      </c>
      <c r="B48" s="134"/>
      <c r="C48" s="226" t="s">
        <v>156</v>
      </c>
      <c r="D48" s="226"/>
      <c r="E48" s="19">
        <f t="shared" si="2"/>
        <v>10444</v>
      </c>
      <c r="F48" s="22">
        <v>10617</v>
      </c>
      <c r="G48" s="21">
        <f t="shared" si="0"/>
        <v>173</v>
      </c>
      <c r="H48" s="41" t="s">
        <v>19</v>
      </c>
      <c r="I48" s="16">
        <f t="shared" si="1"/>
        <v>173</v>
      </c>
      <c r="J48" s="63"/>
      <c r="K48" s="64"/>
    </row>
    <row r="49" spans="1:11" ht="15" x14ac:dyDescent="0.25">
      <c r="A49" s="23">
        <v>40959</v>
      </c>
      <c r="B49" s="134"/>
      <c r="C49" s="206" t="s">
        <v>156</v>
      </c>
      <c r="D49" s="207"/>
      <c r="E49" s="19">
        <f t="shared" si="2"/>
        <v>10617</v>
      </c>
      <c r="F49" s="22">
        <v>10705</v>
      </c>
      <c r="G49" s="21">
        <f t="shared" si="0"/>
        <v>88</v>
      </c>
      <c r="H49" s="41" t="s">
        <v>19</v>
      </c>
      <c r="I49" s="16">
        <f t="shared" si="1"/>
        <v>88</v>
      </c>
      <c r="J49" s="63"/>
      <c r="K49" s="64"/>
    </row>
    <row r="50" spans="1:11" ht="15" x14ac:dyDescent="0.25">
      <c r="A50" s="23">
        <v>40960</v>
      </c>
      <c r="B50" s="134"/>
      <c r="C50" s="254" t="s">
        <v>156</v>
      </c>
      <c r="D50" s="255"/>
      <c r="E50" s="19">
        <f t="shared" si="2"/>
        <v>10705</v>
      </c>
      <c r="F50" s="22">
        <v>10795</v>
      </c>
      <c r="G50" s="21">
        <f t="shared" si="0"/>
        <v>90</v>
      </c>
      <c r="H50" s="41" t="s">
        <v>19</v>
      </c>
      <c r="I50" s="16">
        <f t="shared" si="1"/>
        <v>90</v>
      </c>
      <c r="J50" s="63"/>
      <c r="K50" s="64"/>
    </row>
    <row r="51" spans="1:11" ht="14.45" customHeight="1" x14ac:dyDescent="0.25">
      <c r="A51" s="23">
        <v>40961</v>
      </c>
      <c r="B51" s="134"/>
      <c r="C51" s="206" t="s">
        <v>156</v>
      </c>
      <c r="D51" s="207"/>
      <c r="E51" s="19">
        <f t="shared" si="2"/>
        <v>10795</v>
      </c>
      <c r="F51" s="22">
        <v>10892</v>
      </c>
      <c r="G51" s="21">
        <f t="shared" si="0"/>
        <v>97</v>
      </c>
      <c r="H51" s="41" t="s">
        <v>19</v>
      </c>
      <c r="I51" s="16">
        <f t="shared" si="1"/>
        <v>97</v>
      </c>
      <c r="J51" s="63"/>
      <c r="K51" s="64"/>
    </row>
    <row r="52" spans="1:11" ht="14.45" customHeight="1" x14ac:dyDescent="0.25">
      <c r="A52" s="23">
        <v>40962</v>
      </c>
      <c r="B52" s="134"/>
      <c r="C52" s="206" t="s">
        <v>157</v>
      </c>
      <c r="D52" s="207"/>
      <c r="E52" s="19">
        <f t="shared" si="2"/>
        <v>10892</v>
      </c>
      <c r="F52" s="22">
        <v>10995</v>
      </c>
      <c r="G52" s="21">
        <f t="shared" si="0"/>
        <v>103</v>
      </c>
      <c r="H52" s="41" t="s">
        <v>19</v>
      </c>
      <c r="I52" s="16">
        <f t="shared" si="1"/>
        <v>103</v>
      </c>
      <c r="J52" s="63">
        <v>10992</v>
      </c>
      <c r="K52" s="64">
        <v>78.77</v>
      </c>
    </row>
    <row r="53" spans="1:11" ht="27" customHeight="1" x14ac:dyDescent="0.25">
      <c r="A53" s="23" t="s">
        <v>163</v>
      </c>
      <c r="B53" s="134"/>
      <c r="C53" s="206" t="s">
        <v>166</v>
      </c>
      <c r="D53" s="207"/>
      <c r="E53" s="19">
        <f t="shared" si="2"/>
        <v>10995</v>
      </c>
      <c r="F53" s="22">
        <v>11828</v>
      </c>
      <c r="G53" s="21">
        <f t="shared" si="0"/>
        <v>833</v>
      </c>
      <c r="H53" s="41" t="s">
        <v>19</v>
      </c>
      <c r="I53" s="16">
        <f t="shared" si="1"/>
        <v>833</v>
      </c>
      <c r="J53" s="63">
        <v>11432</v>
      </c>
      <c r="K53" s="64">
        <v>45.49</v>
      </c>
    </row>
    <row r="54" spans="1:11" ht="15" x14ac:dyDescent="0.25">
      <c r="A54" s="23">
        <v>40966</v>
      </c>
      <c r="B54" s="134"/>
      <c r="C54" s="206" t="s">
        <v>156</v>
      </c>
      <c r="D54" s="207"/>
      <c r="E54" s="19">
        <f t="shared" si="2"/>
        <v>11828</v>
      </c>
      <c r="F54" s="22">
        <v>11910</v>
      </c>
      <c r="G54" s="21">
        <f t="shared" si="0"/>
        <v>82</v>
      </c>
      <c r="H54" s="41" t="s">
        <v>19</v>
      </c>
      <c r="I54" s="16">
        <f t="shared" si="1"/>
        <v>82</v>
      </c>
      <c r="J54" s="63"/>
      <c r="K54" s="64"/>
    </row>
    <row r="55" spans="1:11" ht="15" x14ac:dyDescent="0.25">
      <c r="A55" s="23">
        <v>40967</v>
      </c>
      <c r="B55" s="134"/>
      <c r="C55" s="206" t="s">
        <v>156</v>
      </c>
      <c r="D55" s="207"/>
      <c r="E55" s="19">
        <f t="shared" si="2"/>
        <v>11910</v>
      </c>
      <c r="F55" s="22">
        <v>11996</v>
      </c>
      <c r="G55" s="21">
        <f t="shared" si="0"/>
        <v>86</v>
      </c>
      <c r="H55" s="41" t="s">
        <v>19</v>
      </c>
      <c r="I55" s="16">
        <f t="shared" si="1"/>
        <v>86</v>
      </c>
      <c r="J55" s="63"/>
      <c r="K55" s="64"/>
    </row>
    <row r="56" spans="1:11" ht="15" x14ac:dyDescent="0.25">
      <c r="A56" s="23">
        <v>40968</v>
      </c>
      <c r="B56" s="134"/>
      <c r="C56" s="206" t="s">
        <v>156</v>
      </c>
      <c r="D56" s="207"/>
      <c r="E56" s="19">
        <f t="shared" si="2"/>
        <v>11996</v>
      </c>
      <c r="F56" s="22">
        <v>12097</v>
      </c>
      <c r="G56" s="21">
        <f t="shared" si="0"/>
        <v>101</v>
      </c>
      <c r="H56" s="41" t="s">
        <v>19</v>
      </c>
      <c r="I56" s="16">
        <f t="shared" si="1"/>
        <v>101</v>
      </c>
      <c r="J56" s="63"/>
      <c r="K56" s="64"/>
    </row>
    <row r="57" spans="1:11" ht="15" x14ac:dyDescent="0.25">
      <c r="A57" s="23">
        <v>40969</v>
      </c>
      <c r="B57" s="134"/>
      <c r="C57" s="206" t="s">
        <v>156</v>
      </c>
      <c r="D57" s="207"/>
      <c r="E57" s="19">
        <f t="shared" si="2"/>
        <v>12097</v>
      </c>
      <c r="F57" s="22">
        <v>12180</v>
      </c>
      <c r="G57" s="21">
        <f t="shared" si="0"/>
        <v>83</v>
      </c>
      <c r="H57" s="41" t="s">
        <v>19</v>
      </c>
      <c r="I57" s="16">
        <f t="shared" si="1"/>
        <v>83</v>
      </c>
      <c r="J57" s="63">
        <v>12092</v>
      </c>
      <c r="K57" s="65">
        <v>64.19</v>
      </c>
    </row>
    <row r="58" spans="1:11" ht="15" x14ac:dyDescent="0.25">
      <c r="A58" s="23">
        <v>40970</v>
      </c>
      <c r="B58" s="134"/>
      <c r="C58" s="206" t="s">
        <v>156</v>
      </c>
      <c r="D58" s="207"/>
      <c r="E58" s="19">
        <f t="shared" si="2"/>
        <v>12180</v>
      </c>
      <c r="F58" s="22">
        <v>12289</v>
      </c>
      <c r="G58" s="21">
        <f t="shared" si="0"/>
        <v>109</v>
      </c>
      <c r="H58" s="41" t="s">
        <v>19</v>
      </c>
      <c r="I58" s="16">
        <f t="shared" si="1"/>
        <v>109</v>
      </c>
      <c r="J58" s="63"/>
      <c r="K58" s="65"/>
    </row>
    <row r="59" spans="1:11" ht="15" x14ac:dyDescent="0.25">
      <c r="A59" s="23">
        <v>40971</v>
      </c>
      <c r="B59" s="134"/>
      <c r="C59" s="206" t="s">
        <v>167</v>
      </c>
      <c r="D59" s="207"/>
      <c r="E59" s="19">
        <f t="shared" si="2"/>
        <v>12289</v>
      </c>
      <c r="F59" s="22">
        <v>12380</v>
      </c>
      <c r="G59" s="21">
        <f t="shared" si="0"/>
        <v>91</v>
      </c>
      <c r="H59" s="41" t="s">
        <v>19</v>
      </c>
      <c r="I59" s="16">
        <f t="shared" si="1"/>
        <v>91</v>
      </c>
      <c r="J59" s="63"/>
      <c r="K59" s="65"/>
    </row>
    <row r="60" spans="1:11" ht="15" x14ac:dyDescent="0.25">
      <c r="A60" s="23">
        <v>40973</v>
      </c>
      <c r="B60" s="134"/>
      <c r="C60" s="206" t="s">
        <v>156</v>
      </c>
      <c r="D60" s="207"/>
      <c r="E60" s="19">
        <f t="shared" si="2"/>
        <v>12380</v>
      </c>
      <c r="F60" s="22">
        <v>12474</v>
      </c>
      <c r="G60" s="21">
        <f t="shared" si="0"/>
        <v>94</v>
      </c>
      <c r="H60" s="41" t="s">
        <v>19</v>
      </c>
      <c r="I60" s="16">
        <f t="shared" si="1"/>
        <v>94</v>
      </c>
      <c r="J60" s="63"/>
      <c r="K60" s="65"/>
    </row>
    <row r="61" spans="1:11" ht="14.45" customHeight="1" x14ac:dyDescent="0.25">
      <c r="A61" s="23">
        <v>41096</v>
      </c>
      <c r="B61" s="134"/>
      <c r="C61" s="206" t="s">
        <v>156</v>
      </c>
      <c r="D61" s="207"/>
      <c r="E61" s="19">
        <f t="shared" si="2"/>
        <v>12474</v>
      </c>
      <c r="F61" s="18">
        <v>12559</v>
      </c>
      <c r="G61" s="17">
        <f t="shared" si="0"/>
        <v>85</v>
      </c>
      <c r="H61" s="41" t="s">
        <v>19</v>
      </c>
      <c r="I61" s="16">
        <f t="shared" si="1"/>
        <v>85</v>
      </c>
      <c r="J61" s="63"/>
      <c r="K61" s="65"/>
    </row>
    <row r="62" spans="1:11" ht="27" customHeight="1" x14ac:dyDescent="0.25">
      <c r="A62" s="20">
        <v>40975</v>
      </c>
      <c r="B62" s="44"/>
      <c r="C62" s="206" t="s">
        <v>157</v>
      </c>
      <c r="D62" s="207"/>
      <c r="E62" s="19">
        <f t="shared" si="2"/>
        <v>12559</v>
      </c>
      <c r="F62" s="22">
        <v>12671</v>
      </c>
      <c r="G62" s="21">
        <f t="shared" si="0"/>
        <v>112</v>
      </c>
      <c r="H62" s="41" t="s">
        <v>19</v>
      </c>
      <c r="I62" s="16">
        <f t="shared" si="1"/>
        <v>112</v>
      </c>
      <c r="J62" s="63">
        <v>12651</v>
      </c>
      <c r="K62" s="65">
        <v>63.94</v>
      </c>
    </row>
    <row r="63" spans="1:11" ht="15" x14ac:dyDescent="0.25">
      <c r="A63" s="23">
        <v>40976</v>
      </c>
      <c r="B63" s="134"/>
      <c r="C63" s="206" t="s">
        <v>156</v>
      </c>
      <c r="D63" s="207"/>
      <c r="E63" s="19">
        <f t="shared" si="2"/>
        <v>12671</v>
      </c>
      <c r="F63" s="22">
        <v>12796</v>
      </c>
      <c r="G63" s="21">
        <f t="shared" si="0"/>
        <v>125</v>
      </c>
      <c r="H63" s="41" t="s">
        <v>19</v>
      </c>
      <c r="I63" s="16">
        <f t="shared" si="1"/>
        <v>125</v>
      </c>
      <c r="J63" s="63"/>
      <c r="K63" s="65"/>
    </row>
    <row r="64" spans="1:11" ht="14.45" customHeight="1" x14ac:dyDescent="0.25">
      <c r="A64" s="23">
        <v>40977</v>
      </c>
      <c r="B64" s="134"/>
      <c r="C64" s="206" t="s">
        <v>156</v>
      </c>
      <c r="D64" s="207"/>
      <c r="E64" s="19">
        <f t="shared" si="2"/>
        <v>12796</v>
      </c>
      <c r="F64" s="22">
        <v>12895</v>
      </c>
      <c r="G64" s="21">
        <f t="shared" si="0"/>
        <v>99</v>
      </c>
      <c r="H64" s="41" t="s">
        <v>19</v>
      </c>
      <c r="I64" s="16">
        <f t="shared" si="1"/>
        <v>99</v>
      </c>
      <c r="J64" s="63">
        <v>12876</v>
      </c>
      <c r="K64" s="65">
        <v>25.31</v>
      </c>
    </row>
    <row r="65" spans="1:11" ht="27" customHeight="1" x14ac:dyDescent="0.25">
      <c r="A65" s="23" t="s">
        <v>164</v>
      </c>
      <c r="B65" s="134"/>
      <c r="C65" s="206" t="s">
        <v>168</v>
      </c>
      <c r="D65" s="207"/>
      <c r="E65" s="19">
        <f t="shared" si="2"/>
        <v>12895</v>
      </c>
      <c r="F65" s="22">
        <v>13273</v>
      </c>
      <c r="G65" s="21">
        <f t="shared" si="0"/>
        <v>378</v>
      </c>
      <c r="H65" s="41" t="s">
        <v>19</v>
      </c>
      <c r="I65" s="16">
        <f t="shared" si="1"/>
        <v>378</v>
      </c>
      <c r="J65" s="63"/>
      <c r="K65" s="65"/>
    </row>
    <row r="66" spans="1:11" ht="14.45" customHeight="1" x14ac:dyDescent="0.25">
      <c r="A66" s="23">
        <v>40980</v>
      </c>
      <c r="B66" s="134"/>
      <c r="C66" s="206" t="s">
        <v>156</v>
      </c>
      <c r="D66" s="207"/>
      <c r="E66" s="19">
        <f t="shared" si="2"/>
        <v>13273</v>
      </c>
      <c r="F66" s="22">
        <v>13357</v>
      </c>
      <c r="G66" s="21">
        <f t="shared" si="0"/>
        <v>84</v>
      </c>
      <c r="H66" s="41" t="s">
        <v>19</v>
      </c>
      <c r="I66" s="16">
        <f t="shared" si="1"/>
        <v>84</v>
      </c>
      <c r="J66" s="63"/>
      <c r="K66" s="65"/>
    </row>
    <row r="67" spans="1:11" ht="27" customHeight="1" x14ac:dyDescent="0.25">
      <c r="A67" s="23" t="s">
        <v>165</v>
      </c>
      <c r="B67" s="134"/>
      <c r="C67" s="206" t="s">
        <v>157</v>
      </c>
      <c r="D67" s="207"/>
      <c r="E67" s="19">
        <f t="shared" si="2"/>
        <v>13357</v>
      </c>
      <c r="F67" s="18">
        <v>13455</v>
      </c>
      <c r="G67" s="17">
        <f t="shared" si="0"/>
        <v>98</v>
      </c>
      <c r="H67" s="41" t="s">
        <v>19</v>
      </c>
      <c r="I67" s="16">
        <f t="shared" si="1"/>
        <v>98</v>
      </c>
      <c r="J67" s="63"/>
      <c r="K67" s="65"/>
    </row>
    <row r="68" spans="1:11" ht="15" x14ac:dyDescent="0.25">
      <c r="A68" s="20">
        <v>40983</v>
      </c>
      <c r="B68" s="44"/>
      <c r="C68" s="206" t="s">
        <v>156</v>
      </c>
      <c r="D68" s="207"/>
      <c r="E68" s="19">
        <f t="shared" si="2"/>
        <v>13455</v>
      </c>
      <c r="F68" s="18">
        <v>13540</v>
      </c>
      <c r="G68" s="17">
        <f t="shared" si="0"/>
        <v>85</v>
      </c>
      <c r="H68" s="41" t="s">
        <v>19</v>
      </c>
      <c r="I68" s="16">
        <f t="shared" si="1"/>
        <v>85</v>
      </c>
      <c r="J68" s="63">
        <v>13537</v>
      </c>
      <c r="K68" s="65">
        <v>67.8</v>
      </c>
    </row>
    <row r="69" spans="1:11" ht="15" x14ac:dyDescent="0.25">
      <c r="A69" s="23">
        <v>40984</v>
      </c>
      <c r="B69" s="41"/>
      <c r="C69" s="206" t="s">
        <v>157</v>
      </c>
      <c r="D69" s="207"/>
      <c r="E69" s="19">
        <f>F68</f>
        <v>13540</v>
      </c>
      <c r="F69" s="22">
        <v>13631</v>
      </c>
      <c r="G69" s="21">
        <f t="shared" si="0"/>
        <v>91</v>
      </c>
      <c r="H69" s="41" t="s">
        <v>19</v>
      </c>
      <c r="I69" s="16">
        <f t="shared" si="1"/>
        <v>91</v>
      </c>
      <c r="J69" s="63"/>
      <c r="K69" s="65"/>
    </row>
    <row r="70" spans="1:11" ht="15" x14ac:dyDescent="0.25">
      <c r="A70" s="20">
        <v>40985</v>
      </c>
      <c r="B70" s="44"/>
      <c r="C70" s="226" t="s">
        <v>170</v>
      </c>
      <c r="D70" s="226"/>
      <c r="E70" s="19">
        <f t="shared" si="2"/>
        <v>13631</v>
      </c>
      <c r="F70" s="18">
        <v>13710</v>
      </c>
      <c r="G70" s="17">
        <f t="shared" si="0"/>
        <v>79</v>
      </c>
      <c r="H70" s="41" t="s">
        <v>19</v>
      </c>
      <c r="I70" s="16">
        <f t="shared" si="1"/>
        <v>79</v>
      </c>
      <c r="J70" s="63"/>
      <c r="K70" s="65"/>
    </row>
    <row r="71" spans="1:11" ht="27" customHeight="1" x14ac:dyDescent="0.25">
      <c r="A71" s="23" t="s">
        <v>169</v>
      </c>
      <c r="B71" s="41"/>
      <c r="C71" s="226" t="s">
        <v>170</v>
      </c>
      <c r="D71" s="226"/>
      <c r="E71" s="19">
        <f t="shared" si="2"/>
        <v>13710</v>
      </c>
      <c r="F71" s="22">
        <v>13855</v>
      </c>
      <c r="G71" s="21">
        <f t="shared" si="0"/>
        <v>145</v>
      </c>
      <c r="H71" s="41" t="s">
        <v>19</v>
      </c>
      <c r="I71" s="16">
        <f t="shared" si="1"/>
        <v>145</v>
      </c>
      <c r="J71" s="63"/>
      <c r="K71" s="65"/>
    </row>
    <row r="72" spans="1:11" ht="15" x14ac:dyDescent="0.25">
      <c r="A72" s="23">
        <v>40988</v>
      </c>
      <c r="B72" s="41"/>
      <c r="C72" s="206" t="s">
        <v>156</v>
      </c>
      <c r="D72" s="207"/>
      <c r="E72" s="19">
        <f t="shared" si="2"/>
        <v>13855</v>
      </c>
      <c r="F72" s="22">
        <v>13954</v>
      </c>
      <c r="G72" s="21">
        <f t="shared" si="0"/>
        <v>99</v>
      </c>
      <c r="H72" s="41" t="s">
        <v>19</v>
      </c>
      <c r="I72" s="16">
        <f t="shared" si="1"/>
        <v>99</v>
      </c>
      <c r="J72" s="63"/>
      <c r="K72" s="65"/>
    </row>
    <row r="73" spans="1:11" ht="15" x14ac:dyDescent="0.25">
      <c r="A73" s="23">
        <v>40989</v>
      </c>
      <c r="B73" s="41"/>
      <c r="C73" s="206" t="s">
        <v>156</v>
      </c>
      <c r="D73" s="207"/>
      <c r="E73" s="19">
        <f t="shared" si="2"/>
        <v>13954</v>
      </c>
      <c r="F73" s="22">
        <v>14049</v>
      </c>
      <c r="G73" s="21">
        <f t="shared" si="0"/>
        <v>95</v>
      </c>
      <c r="H73" s="41" t="s">
        <v>19</v>
      </c>
      <c r="I73" s="16">
        <f t="shared" si="1"/>
        <v>95</v>
      </c>
      <c r="J73" s="63"/>
      <c r="K73" s="65"/>
    </row>
    <row r="74" spans="1:11" ht="15" x14ac:dyDescent="0.25">
      <c r="A74" s="23">
        <v>40990</v>
      </c>
      <c r="B74" s="41"/>
      <c r="C74" s="206" t="s">
        <v>156</v>
      </c>
      <c r="D74" s="207"/>
      <c r="E74" s="19">
        <f t="shared" si="2"/>
        <v>14049</v>
      </c>
      <c r="F74" s="22">
        <v>14151</v>
      </c>
      <c r="G74" s="21">
        <f t="shared" si="0"/>
        <v>102</v>
      </c>
      <c r="H74" s="41" t="s">
        <v>19</v>
      </c>
      <c r="I74" s="16">
        <f t="shared" si="1"/>
        <v>102</v>
      </c>
      <c r="J74" s="63"/>
      <c r="K74" s="65"/>
    </row>
    <row r="75" spans="1:11" ht="15" x14ac:dyDescent="0.25">
      <c r="A75" s="23">
        <v>40991</v>
      </c>
      <c r="B75" s="41"/>
      <c r="C75" s="206" t="s">
        <v>156</v>
      </c>
      <c r="D75" s="207"/>
      <c r="E75" s="19">
        <f t="shared" si="2"/>
        <v>14151</v>
      </c>
      <c r="F75" s="22">
        <v>14252</v>
      </c>
      <c r="G75" s="21">
        <f t="shared" si="0"/>
        <v>101</v>
      </c>
      <c r="H75" s="41" t="s">
        <v>19</v>
      </c>
      <c r="I75" s="16">
        <f t="shared" si="1"/>
        <v>101</v>
      </c>
      <c r="J75" s="63"/>
      <c r="K75" s="65"/>
    </row>
    <row r="76" spans="1:11" ht="15" x14ac:dyDescent="0.25">
      <c r="A76" s="20">
        <v>40992</v>
      </c>
      <c r="B76" s="44"/>
      <c r="C76" s="206" t="s">
        <v>171</v>
      </c>
      <c r="D76" s="207"/>
      <c r="E76" s="19">
        <f t="shared" si="2"/>
        <v>14252</v>
      </c>
      <c r="F76" s="18">
        <v>14626</v>
      </c>
      <c r="G76" s="17">
        <f t="shared" si="0"/>
        <v>374</v>
      </c>
      <c r="H76" s="41" t="s">
        <v>19</v>
      </c>
      <c r="I76" s="16">
        <f t="shared" si="1"/>
        <v>374</v>
      </c>
      <c r="J76" s="63">
        <v>14251</v>
      </c>
      <c r="K76" s="65">
        <v>80.78</v>
      </c>
    </row>
    <row r="77" spans="1:11" ht="15" x14ac:dyDescent="0.25">
      <c r="A77" s="20">
        <v>40994</v>
      </c>
      <c r="B77" s="44"/>
      <c r="C77" s="206" t="s">
        <v>156</v>
      </c>
      <c r="D77" s="207"/>
      <c r="E77" s="19">
        <f t="shared" si="2"/>
        <v>14626</v>
      </c>
      <c r="F77" s="18">
        <v>14714</v>
      </c>
      <c r="G77" s="17">
        <f t="shared" si="0"/>
        <v>88</v>
      </c>
      <c r="H77" s="41" t="s">
        <v>19</v>
      </c>
      <c r="I77" s="16">
        <f t="shared" si="1"/>
        <v>88</v>
      </c>
      <c r="J77" s="63"/>
      <c r="K77" s="65"/>
    </row>
    <row r="78" spans="1:11" ht="15" x14ac:dyDescent="0.25">
      <c r="A78" s="23">
        <v>40995</v>
      </c>
      <c r="B78" s="41"/>
      <c r="C78" s="206" t="s">
        <v>156</v>
      </c>
      <c r="D78" s="207"/>
      <c r="E78" s="19">
        <f>F57</f>
        <v>12180</v>
      </c>
      <c r="F78" s="22">
        <v>14803</v>
      </c>
      <c r="G78" s="21">
        <f t="shared" ref="G78:G81" si="3">F78-E78</f>
        <v>2623</v>
      </c>
      <c r="H78" s="41" t="s">
        <v>19</v>
      </c>
      <c r="I78" s="16">
        <f t="shared" si="1"/>
        <v>2623</v>
      </c>
      <c r="J78" s="63"/>
      <c r="K78" s="65"/>
    </row>
    <row r="79" spans="1:11" ht="15" x14ac:dyDescent="0.25">
      <c r="A79" s="23">
        <v>40996</v>
      </c>
      <c r="B79" s="41"/>
      <c r="C79" s="206" t="s">
        <v>156</v>
      </c>
      <c r="D79" s="207"/>
      <c r="E79" s="19">
        <f t="shared" si="2"/>
        <v>14803</v>
      </c>
      <c r="F79" s="22">
        <v>14910</v>
      </c>
      <c r="G79" s="21">
        <f t="shared" si="3"/>
        <v>107</v>
      </c>
      <c r="H79" s="41" t="s">
        <v>19</v>
      </c>
      <c r="I79" s="16">
        <f t="shared" si="1"/>
        <v>107</v>
      </c>
      <c r="J79" s="63">
        <v>14897</v>
      </c>
      <c r="K79" s="65">
        <v>72.27</v>
      </c>
    </row>
    <row r="80" spans="1:11" ht="15" x14ac:dyDescent="0.25">
      <c r="A80" s="23">
        <v>40997</v>
      </c>
      <c r="B80" s="41"/>
      <c r="C80" s="206" t="s">
        <v>172</v>
      </c>
      <c r="D80" s="207"/>
      <c r="E80" s="19">
        <f t="shared" si="2"/>
        <v>14910</v>
      </c>
      <c r="F80" s="22">
        <v>15000</v>
      </c>
      <c r="G80" s="21">
        <f t="shared" si="3"/>
        <v>90</v>
      </c>
      <c r="H80" s="41" t="s">
        <v>19</v>
      </c>
      <c r="I80" s="16">
        <f t="shared" si="1"/>
        <v>90</v>
      </c>
      <c r="J80" s="63"/>
      <c r="K80" s="65"/>
    </row>
    <row r="81" spans="1:11" ht="15.75" thickBot="1" x14ac:dyDescent="0.3">
      <c r="A81" s="20">
        <v>40998</v>
      </c>
      <c r="B81" s="44"/>
      <c r="C81" s="206" t="s">
        <v>156</v>
      </c>
      <c r="D81" s="207"/>
      <c r="E81" s="19">
        <f t="shared" si="2"/>
        <v>15000</v>
      </c>
      <c r="F81" s="18">
        <v>15120</v>
      </c>
      <c r="G81" s="17">
        <f t="shared" si="3"/>
        <v>120</v>
      </c>
      <c r="H81" s="41" t="s">
        <v>19</v>
      </c>
      <c r="I81" s="16">
        <f t="shared" si="1"/>
        <v>120</v>
      </c>
      <c r="J81" s="63"/>
      <c r="K81" s="65"/>
    </row>
    <row r="82" spans="1:11" ht="26.25" thickBot="1" x14ac:dyDescent="0.25">
      <c r="A82" s="216"/>
      <c r="B82" s="216"/>
      <c r="C82" s="216"/>
      <c r="D82" s="216"/>
      <c r="E82" s="13"/>
      <c r="F82" s="15" t="s">
        <v>18</v>
      </c>
      <c r="G82" s="14">
        <f>SUM(G14:G81)</f>
        <v>10854</v>
      </c>
      <c r="H82" s="13"/>
      <c r="I82" s="12">
        <f>SUM(I14:I81)</f>
        <v>10854</v>
      </c>
      <c r="K82" s="6">
        <f>SUM(K14:K81)</f>
        <v>977.63999999999987</v>
      </c>
    </row>
    <row r="83" spans="1:11" x14ac:dyDescent="0.2">
      <c r="A83" s="216"/>
      <c r="B83" s="216"/>
      <c r="C83" s="216"/>
      <c r="D83" s="216"/>
      <c r="E83" s="234"/>
      <c r="F83" s="235"/>
      <c r="G83" s="235"/>
      <c r="H83" s="236"/>
      <c r="I83" s="237"/>
      <c r="K83" s="40"/>
    </row>
    <row r="84" spans="1:11" ht="15" x14ac:dyDescent="0.25">
      <c r="A84" s="216"/>
      <c r="B84" s="216"/>
      <c r="C84" s="216"/>
      <c r="D84" s="216"/>
      <c r="E84" s="238" t="s">
        <v>17</v>
      </c>
      <c r="F84" s="239"/>
      <c r="G84" s="11">
        <f>(I82/G82)</f>
        <v>1</v>
      </c>
      <c r="H84" s="42"/>
      <c r="I84" s="10"/>
      <c r="K84" s="40"/>
    </row>
    <row r="85" spans="1:11" ht="13.5" thickBot="1" x14ac:dyDescent="0.25">
      <c r="A85" s="216"/>
      <c r="B85" s="216"/>
      <c r="C85" s="216"/>
      <c r="D85" s="216"/>
      <c r="E85" s="240" t="s">
        <v>16</v>
      </c>
      <c r="F85" s="241"/>
      <c r="G85" s="241"/>
      <c r="H85" s="241"/>
      <c r="I85" s="242"/>
      <c r="K85" s="40"/>
    </row>
    <row r="86" spans="1:11" x14ac:dyDescent="0.2">
      <c r="A86" s="216"/>
      <c r="B86" s="216"/>
      <c r="C86" s="216"/>
      <c r="D86" s="216"/>
      <c r="E86" s="216"/>
      <c r="F86" s="209"/>
      <c r="G86" s="209"/>
      <c r="H86" s="209"/>
      <c r="I86" s="233"/>
      <c r="K86" s="40"/>
    </row>
    <row r="87" spans="1:11" x14ac:dyDescent="0.2">
      <c r="A87" s="40"/>
      <c r="K87" s="40"/>
    </row>
  </sheetData>
  <mergeCells count="96">
    <mergeCell ref="A86:D86"/>
    <mergeCell ref="E86:I86"/>
    <mergeCell ref="A82:D82"/>
    <mergeCell ref="A83:D83"/>
    <mergeCell ref="E83:I83"/>
    <mergeCell ref="A84:D84"/>
    <mergeCell ref="E84:F84"/>
    <mergeCell ref="A85:D85"/>
    <mergeCell ref="E85:I85"/>
    <mergeCell ref="C78:D78"/>
    <mergeCell ref="C79:D79"/>
    <mergeCell ref="C80:D80"/>
    <mergeCell ref="C81:D81"/>
    <mergeCell ref="C76:D76"/>
    <mergeCell ref="C77:D77"/>
    <mergeCell ref="C67:D67"/>
    <mergeCell ref="C68:D68"/>
    <mergeCell ref="C69:D69"/>
    <mergeCell ref="C70:D70"/>
    <mergeCell ref="C60:D60"/>
    <mergeCell ref="C61:D61"/>
    <mergeCell ref="C66:D66"/>
    <mergeCell ref="C54:D54"/>
    <mergeCell ref="C55:D55"/>
    <mergeCell ref="C56:D56"/>
    <mergeCell ref="C57:D57"/>
    <mergeCell ref="C58:D58"/>
    <mergeCell ref="C59:D59"/>
    <mergeCell ref="C62:D62"/>
    <mergeCell ref="C63:D63"/>
    <mergeCell ref="C64:D64"/>
    <mergeCell ref="C65:D65"/>
    <mergeCell ref="C71:D71"/>
    <mergeCell ref="C72:D72"/>
    <mergeCell ref="C73:D73"/>
    <mergeCell ref="C74:D74"/>
    <mergeCell ref="C75:D75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5:D25"/>
    <mergeCell ref="C26:D26"/>
    <mergeCell ref="C27:D27"/>
    <mergeCell ref="C28:D28"/>
    <mergeCell ref="C29:D29"/>
    <mergeCell ref="C24:D24"/>
    <mergeCell ref="J12:K12"/>
    <mergeCell ref="C14:D14"/>
    <mergeCell ref="C15:D15"/>
    <mergeCell ref="C16:D16"/>
    <mergeCell ref="C17:D17"/>
    <mergeCell ref="C18:D18"/>
    <mergeCell ref="I12:I13"/>
    <mergeCell ref="C19:D19"/>
    <mergeCell ref="C20:D20"/>
    <mergeCell ref="C21:D21"/>
    <mergeCell ref="C22:D22"/>
    <mergeCell ref="C23:D23"/>
    <mergeCell ref="A12:B12"/>
    <mergeCell ref="C12:D13"/>
    <mergeCell ref="E12:F12"/>
    <mergeCell ref="G12:G13"/>
    <mergeCell ref="H12:H13"/>
    <mergeCell ref="A7:I7"/>
    <mergeCell ref="A8:B8"/>
    <mergeCell ref="A9:I9"/>
    <mergeCell ref="A10:B10"/>
    <mergeCell ref="A11:I11"/>
    <mergeCell ref="A6:B6"/>
    <mergeCell ref="D6:I6"/>
    <mergeCell ref="A1:I1"/>
    <mergeCell ref="A2:I2"/>
    <mergeCell ref="A3:I3"/>
    <mergeCell ref="B4:C4"/>
    <mergeCell ref="A5:I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opLeftCell="A13" workbookViewId="0">
      <selection activeCell="C73" sqref="C73:D73"/>
    </sheetView>
  </sheetViews>
  <sheetFormatPr defaultRowHeight="12.75" x14ac:dyDescent="0.2"/>
  <cols>
    <col min="1" max="1" width="13.140625" style="9" customWidth="1"/>
    <col min="2" max="2" width="10.85546875" style="133" customWidth="1"/>
    <col min="3" max="3" width="20.28515625" style="133" customWidth="1"/>
    <col min="4" max="4" width="9.28515625" style="133" customWidth="1"/>
    <col min="5" max="5" width="10" style="133" customWidth="1"/>
    <col min="6" max="6" width="9.85546875" style="133" customWidth="1"/>
    <col min="7" max="7" width="10.28515625" style="133" customWidth="1"/>
    <col min="8" max="8" width="9.42578125" style="133" customWidth="1"/>
    <col min="9" max="9" width="8" style="133" customWidth="1"/>
    <col min="10" max="10" width="8.85546875" style="133"/>
    <col min="11" max="11" width="10.140625" style="6" bestFit="1" customWidth="1"/>
    <col min="12" max="12" width="18.140625" style="133" customWidth="1"/>
    <col min="13" max="256" width="8.85546875" style="133"/>
    <col min="257" max="257" width="9" style="133" customWidth="1"/>
    <col min="258" max="258" width="10.85546875" style="133" customWidth="1"/>
    <col min="259" max="259" width="20.28515625" style="133" customWidth="1"/>
    <col min="260" max="260" width="6.28515625" style="133" customWidth="1"/>
    <col min="261" max="261" width="10" style="133" customWidth="1"/>
    <col min="262" max="262" width="9.85546875" style="133" customWidth="1"/>
    <col min="263" max="263" width="7.42578125" style="133" customWidth="1"/>
    <col min="264" max="264" width="9.42578125" style="133" customWidth="1"/>
    <col min="265" max="265" width="6.7109375" style="133" customWidth="1"/>
    <col min="266" max="512" width="8.85546875" style="133"/>
    <col min="513" max="513" width="9" style="133" customWidth="1"/>
    <col min="514" max="514" width="10.85546875" style="133" customWidth="1"/>
    <col min="515" max="515" width="20.28515625" style="133" customWidth="1"/>
    <col min="516" max="516" width="6.28515625" style="133" customWidth="1"/>
    <col min="517" max="517" width="10" style="133" customWidth="1"/>
    <col min="518" max="518" width="9.85546875" style="133" customWidth="1"/>
    <col min="519" max="519" width="7.42578125" style="133" customWidth="1"/>
    <col min="520" max="520" width="9.42578125" style="133" customWidth="1"/>
    <col min="521" max="521" width="6.7109375" style="133" customWidth="1"/>
    <col min="522" max="768" width="8.85546875" style="133"/>
    <col min="769" max="769" width="9" style="133" customWidth="1"/>
    <col min="770" max="770" width="10.85546875" style="133" customWidth="1"/>
    <col min="771" max="771" width="20.28515625" style="133" customWidth="1"/>
    <col min="772" max="772" width="6.28515625" style="133" customWidth="1"/>
    <col min="773" max="773" width="10" style="133" customWidth="1"/>
    <col min="774" max="774" width="9.85546875" style="133" customWidth="1"/>
    <col min="775" max="775" width="7.42578125" style="133" customWidth="1"/>
    <col min="776" max="776" width="9.42578125" style="133" customWidth="1"/>
    <col min="777" max="777" width="6.7109375" style="133" customWidth="1"/>
    <col min="778" max="1024" width="8.85546875" style="133"/>
    <col min="1025" max="1025" width="9" style="133" customWidth="1"/>
    <col min="1026" max="1026" width="10.85546875" style="133" customWidth="1"/>
    <col min="1027" max="1027" width="20.28515625" style="133" customWidth="1"/>
    <col min="1028" max="1028" width="6.28515625" style="133" customWidth="1"/>
    <col min="1029" max="1029" width="10" style="133" customWidth="1"/>
    <col min="1030" max="1030" width="9.85546875" style="133" customWidth="1"/>
    <col min="1031" max="1031" width="7.42578125" style="133" customWidth="1"/>
    <col min="1032" max="1032" width="9.42578125" style="133" customWidth="1"/>
    <col min="1033" max="1033" width="6.7109375" style="133" customWidth="1"/>
    <col min="1034" max="1280" width="8.85546875" style="133"/>
    <col min="1281" max="1281" width="9" style="133" customWidth="1"/>
    <col min="1282" max="1282" width="10.85546875" style="133" customWidth="1"/>
    <col min="1283" max="1283" width="20.28515625" style="133" customWidth="1"/>
    <col min="1284" max="1284" width="6.28515625" style="133" customWidth="1"/>
    <col min="1285" max="1285" width="10" style="133" customWidth="1"/>
    <col min="1286" max="1286" width="9.85546875" style="133" customWidth="1"/>
    <col min="1287" max="1287" width="7.42578125" style="133" customWidth="1"/>
    <col min="1288" max="1288" width="9.42578125" style="133" customWidth="1"/>
    <col min="1289" max="1289" width="6.7109375" style="133" customWidth="1"/>
    <col min="1290" max="1536" width="8.85546875" style="133"/>
    <col min="1537" max="1537" width="9" style="133" customWidth="1"/>
    <col min="1538" max="1538" width="10.85546875" style="133" customWidth="1"/>
    <col min="1539" max="1539" width="20.28515625" style="133" customWidth="1"/>
    <col min="1540" max="1540" width="6.28515625" style="133" customWidth="1"/>
    <col min="1541" max="1541" width="10" style="133" customWidth="1"/>
    <col min="1542" max="1542" width="9.85546875" style="133" customWidth="1"/>
    <col min="1543" max="1543" width="7.42578125" style="133" customWidth="1"/>
    <col min="1544" max="1544" width="9.42578125" style="133" customWidth="1"/>
    <col min="1545" max="1545" width="6.7109375" style="133" customWidth="1"/>
    <col min="1546" max="1792" width="8.85546875" style="133"/>
    <col min="1793" max="1793" width="9" style="133" customWidth="1"/>
    <col min="1794" max="1794" width="10.85546875" style="133" customWidth="1"/>
    <col min="1795" max="1795" width="20.28515625" style="133" customWidth="1"/>
    <col min="1796" max="1796" width="6.28515625" style="133" customWidth="1"/>
    <col min="1797" max="1797" width="10" style="133" customWidth="1"/>
    <col min="1798" max="1798" width="9.85546875" style="133" customWidth="1"/>
    <col min="1799" max="1799" width="7.42578125" style="133" customWidth="1"/>
    <col min="1800" max="1800" width="9.42578125" style="133" customWidth="1"/>
    <col min="1801" max="1801" width="6.7109375" style="133" customWidth="1"/>
    <col min="1802" max="2048" width="8.85546875" style="133"/>
    <col min="2049" max="2049" width="9" style="133" customWidth="1"/>
    <col min="2050" max="2050" width="10.85546875" style="133" customWidth="1"/>
    <col min="2051" max="2051" width="20.28515625" style="133" customWidth="1"/>
    <col min="2052" max="2052" width="6.28515625" style="133" customWidth="1"/>
    <col min="2053" max="2053" width="10" style="133" customWidth="1"/>
    <col min="2054" max="2054" width="9.85546875" style="133" customWidth="1"/>
    <col min="2055" max="2055" width="7.42578125" style="133" customWidth="1"/>
    <col min="2056" max="2056" width="9.42578125" style="133" customWidth="1"/>
    <col min="2057" max="2057" width="6.7109375" style="133" customWidth="1"/>
    <col min="2058" max="2304" width="8.85546875" style="133"/>
    <col min="2305" max="2305" width="9" style="133" customWidth="1"/>
    <col min="2306" max="2306" width="10.85546875" style="133" customWidth="1"/>
    <col min="2307" max="2307" width="20.28515625" style="133" customWidth="1"/>
    <col min="2308" max="2308" width="6.28515625" style="133" customWidth="1"/>
    <col min="2309" max="2309" width="10" style="133" customWidth="1"/>
    <col min="2310" max="2310" width="9.85546875" style="133" customWidth="1"/>
    <col min="2311" max="2311" width="7.42578125" style="133" customWidth="1"/>
    <col min="2312" max="2312" width="9.42578125" style="133" customWidth="1"/>
    <col min="2313" max="2313" width="6.7109375" style="133" customWidth="1"/>
    <col min="2314" max="2560" width="8.85546875" style="133"/>
    <col min="2561" max="2561" width="9" style="133" customWidth="1"/>
    <col min="2562" max="2562" width="10.85546875" style="133" customWidth="1"/>
    <col min="2563" max="2563" width="20.28515625" style="133" customWidth="1"/>
    <col min="2564" max="2564" width="6.28515625" style="133" customWidth="1"/>
    <col min="2565" max="2565" width="10" style="133" customWidth="1"/>
    <col min="2566" max="2566" width="9.85546875" style="133" customWidth="1"/>
    <col min="2567" max="2567" width="7.42578125" style="133" customWidth="1"/>
    <col min="2568" max="2568" width="9.42578125" style="133" customWidth="1"/>
    <col min="2569" max="2569" width="6.7109375" style="133" customWidth="1"/>
    <col min="2570" max="2816" width="8.85546875" style="133"/>
    <col min="2817" max="2817" width="9" style="133" customWidth="1"/>
    <col min="2818" max="2818" width="10.85546875" style="133" customWidth="1"/>
    <col min="2819" max="2819" width="20.28515625" style="133" customWidth="1"/>
    <col min="2820" max="2820" width="6.28515625" style="133" customWidth="1"/>
    <col min="2821" max="2821" width="10" style="133" customWidth="1"/>
    <col min="2822" max="2822" width="9.85546875" style="133" customWidth="1"/>
    <col min="2823" max="2823" width="7.42578125" style="133" customWidth="1"/>
    <col min="2824" max="2824" width="9.42578125" style="133" customWidth="1"/>
    <col min="2825" max="2825" width="6.7109375" style="133" customWidth="1"/>
    <col min="2826" max="3072" width="8.85546875" style="133"/>
    <col min="3073" max="3073" width="9" style="133" customWidth="1"/>
    <col min="3074" max="3074" width="10.85546875" style="133" customWidth="1"/>
    <col min="3075" max="3075" width="20.28515625" style="133" customWidth="1"/>
    <col min="3076" max="3076" width="6.28515625" style="133" customWidth="1"/>
    <col min="3077" max="3077" width="10" style="133" customWidth="1"/>
    <col min="3078" max="3078" width="9.85546875" style="133" customWidth="1"/>
    <col min="3079" max="3079" width="7.42578125" style="133" customWidth="1"/>
    <col min="3080" max="3080" width="9.42578125" style="133" customWidth="1"/>
    <col min="3081" max="3081" width="6.7109375" style="133" customWidth="1"/>
    <col min="3082" max="3328" width="8.85546875" style="133"/>
    <col min="3329" max="3329" width="9" style="133" customWidth="1"/>
    <col min="3330" max="3330" width="10.85546875" style="133" customWidth="1"/>
    <col min="3331" max="3331" width="20.28515625" style="133" customWidth="1"/>
    <col min="3332" max="3332" width="6.28515625" style="133" customWidth="1"/>
    <col min="3333" max="3333" width="10" style="133" customWidth="1"/>
    <col min="3334" max="3334" width="9.85546875" style="133" customWidth="1"/>
    <col min="3335" max="3335" width="7.42578125" style="133" customWidth="1"/>
    <col min="3336" max="3336" width="9.42578125" style="133" customWidth="1"/>
    <col min="3337" max="3337" width="6.7109375" style="133" customWidth="1"/>
    <col min="3338" max="3584" width="8.85546875" style="133"/>
    <col min="3585" max="3585" width="9" style="133" customWidth="1"/>
    <col min="3586" max="3586" width="10.85546875" style="133" customWidth="1"/>
    <col min="3587" max="3587" width="20.28515625" style="133" customWidth="1"/>
    <col min="3588" max="3588" width="6.28515625" style="133" customWidth="1"/>
    <col min="3589" max="3589" width="10" style="133" customWidth="1"/>
    <col min="3590" max="3590" width="9.85546875" style="133" customWidth="1"/>
    <col min="3591" max="3591" width="7.42578125" style="133" customWidth="1"/>
    <col min="3592" max="3592" width="9.42578125" style="133" customWidth="1"/>
    <col min="3593" max="3593" width="6.7109375" style="133" customWidth="1"/>
    <col min="3594" max="3840" width="8.85546875" style="133"/>
    <col min="3841" max="3841" width="9" style="133" customWidth="1"/>
    <col min="3842" max="3842" width="10.85546875" style="133" customWidth="1"/>
    <col min="3843" max="3843" width="20.28515625" style="133" customWidth="1"/>
    <col min="3844" max="3844" width="6.28515625" style="133" customWidth="1"/>
    <col min="3845" max="3845" width="10" style="133" customWidth="1"/>
    <col min="3846" max="3846" width="9.85546875" style="133" customWidth="1"/>
    <col min="3847" max="3847" width="7.42578125" style="133" customWidth="1"/>
    <col min="3848" max="3848" width="9.42578125" style="133" customWidth="1"/>
    <col min="3849" max="3849" width="6.7109375" style="133" customWidth="1"/>
    <col min="3850" max="4096" width="8.85546875" style="133"/>
    <col min="4097" max="4097" width="9" style="133" customWidth="1"/>
    <col min="4098" max="4098" width="10.85546875" style="133" customWidth="1"/>
    <col min="4099" max="4099" width="20.28515625" style="133" customWidth="1"/>
    <col min="4100" max="4100" width="6.28515625" style="133" customWidth="1"/>
    <col min="4101" max="4101" width="10" style="133" customWidth="1"/>
    <col min="4102" max="4102" width="9.85546875" style="133" customWidth="1"/>
    <col min="4103" max="4103" width="7.42578125" style="133" customWidth="1"/>
    <col min="4104" max="4104" width="9.42578125" style="133" customWidth="1"/>
    <col min="4105" max="4105" width="6.7109375" style="133" customWidth="1"/>
    <col min="4106" max="4352" width="8.85546875" style="133"/>
    <col min="4353" max="4353" width="9" style="133" customWidth="1"/>
    <col min="4354" max="4354" width="10.85546875" style="133" customWidth="1"/>
    <col min="4355" max="4355" width="20.28515625" style="133" customWidth="1"/>
    <col min="4356" max="4356" width="6.28515625" style="133" customWidth="1"/>
    <col min="4357" max="4357" width="10" style="133" customWidth="1"/>
    <col min="4358" max="4358" width="9.85546875" style="133" customWidth="1"/>
    <col min="4359" max="4359" width="7.42578125" style="133" customWidth="1"/>
    <col min="4360" max="4360" width="9.42578125" style="133" customWidth="1"/>
    <col min="4361" max="4361" width="6.7109375" style="133" customWidth="1"/>
    <col min="4362" max="4608" width="8.85546875" style="133"/>
    <col min="4609" max="4609" width="9" style="133" customWidth="1"/>
    <col min="4610" max="4610" width="10.85546875" style="133" customWidth="1"/>
    <col min="4611" max="4611" width="20.28515625" style="133" customWidth="1"/>
    <col min="4612" max="4612" width="6.28515625" style="133" customWidth="1"/>
    <col min="4613" max="4613" width="10" style="133" customWidth="1"/>
    <col min="4614" max="4614" width="9.85546875" style="133" customWidth="1"/>
    <col min="4615" max="4615" width="7.42578125" style="133" customWidth="1"/>
    <col min="4616" max="4616" width="9.42578125" style="133" customWidth="1"/>
    <col min="4617" max="4617" width="6.7109375" style="133" customWidth="1"/>
    <col min="4618" max="4864" width="8.85546875" style="133"/>
    <col min="4865" max="4865" width="9" style="133" customWidth="1"/>
    <col min="4866" max="4866" width="10.85546875" style="133" customWidth="1"/>
    <col min="4867" max="4867" width="20.28515625" style="133" customWidth="1"/>
    <col min="4868" max="4868" width="6.28515625" style="133" customWidth="1"/>
    <col min="4869" max="4869" width="10" style="133" customWidth="1"/>
    <col min="4870" max="4870" width="9.85546875" style="133" customWidth="1"/>
    <col min="4871" max="4871" width="7.42578125" style="133" customWidth="1"/>
    <col min="4872" max="4872" width="9.42578125" style="133" customWidth="1"/>
    <col min="4873" max="4873" width="6.7109375" style="133" customWidth="1"/>
    <col min="4874" max="5120" width="8.85546875" style="133"/>
    <col min="5121" max="5121" width="9" style="133" customWidth="1"/>
    <col min="5122" max="5122" width="10.85546875" style="133" customWidth="1"/>
    <col min="5123" max="5123" width="20.28515625" style="133" customWidth="1"/>
    <col min="5124" max="5124" width="6.28515625" style="133" customWidth="1"/>
    <col min="5125" max="5125" width="10" style="133" customWidth="1"/>
    <col min="5126" max="5126" width="9.85546875" style="133" customWidth="1"/>
    <col min="5127" max="5127" width="7.42578125" style="133" customWidth="1"/>
    <col min="5128" max="5128" width="9.42578125" style="133" customWidth="1"/>
    <col min="5129" max="5129" width="6.7109375" style="133" customWidth="1"/>
    <col min="5130" max="5376" width="8.85546875" style="133"/>
    <col min="5377" max="5377" width="9" style="133" customWidth="1"/>
    <col min="5378" max="5378" width="10.85546875" style="133" customWidth="1"/>
    <col min="5379" max="5379" width="20.28515625" style="133" customWidth="1"/>
    <col min="5380" max="5380" width="6.28515625" style="133" customWidth="1"/>
    <col min="5381" max="5381" width="10" style="133" customWidth="1"/>
    <col min="5382" max="5382" width="9.85546875" style="133" customWidth="1"/>
    <col min="5383" max="5383" width="7.42578125" style="133" customWidth="1"/>
    <col min="5384" max="5384" width="9.42578125" style="133" customWidth="1"/>
    <col min="5385" max="5385" width="6.7109375" style="133" customWidth="1"/>
    <col min="5386" max="5632" width="8.85546875" style="133"/>
    <col min="5633" max="5633" width="9" style="133" customWidth="1"/>
    <col min="5634" max="5634" width="10.85546875" style="133" customWidth="1"/>
    <col min="5635" max="5635" width="20.28515625" style="133" customWidth="1"/>
    <col min="5636" max="5636" width="6.28515625" style="133" customWidth="1"/>
    <col min="5637" max="5637" width="10" style="133" customWidth="1"/>
    <col min="5638" max="5638" width="9.85546875" style="133" customWidth="1"/>
    <col min="5639" max="5639" width="7.42578125" style="133" customWidth="1"/>
    <col min="5640" max="5640" width="9.42578125" style="133" customWidth="1"/>
    <col min="5641" max="5641" width="6.7109375" style="133" customWidth="1"/>
    <col min="5642" max="5888" width="8.85546875" style="133"/>
    <col min="5889" max="5889" width="9" style="133" customWidth="1"/>
    <col min="5890" max="5890" width="10.85546875" style="133" customWidth="1"/>
    <col min="5891" max="5891" width="20.28515625" style="133" customWidth="1"/>
    <col min="5892" max="5892" width="6.28515625" style="133" customWidth="1"/>
    <col min="5893" max="5893" width="10" style="133" customWidth="1"/>
    <col min="5894" max="5894" width="9.85546875" style="133" customWidth="1"/>
    <col min="5895" max="5895" width="7.42578125" style="133" customWidth="1"/>
    <col min="5896" max="5896" width="9.42578125" style="133" customWidth="1"/>
    <col min="5897" max="5897" width="6.7109375" style="133" customWidth="1"/>
    <col min="5898" max="6144" width="8.85546875" style="133"/>
    <col min="6145" max="6145" width="9" style="133" customWidth="1"/>
    <col min="6146" max="6146" width="10.85546875" style="133" customWidth="1"/>
    <col min="6147" max="6147" width="20.28515625" style="133" customWidth="1"/>
    <col min="6148" max="6148" width="6.28515625" style="133" customWidth="1"/>
    <col min="6149" max="6149" width="10" style="133" customWidth="1"/>
    <col min="6150" max="6150" width="9.85546875" style="133" customWidth="1"/>
    <col min="6151" max="6151" width="7.42578125" style="133" customWidth="1"/>
    <col min="6152" max="6152" width="9.42578125" style="133" customWidth="1"/>
    <col min="6153" max="6153" width="6.7109375" style="133" customWidth="1"/>
    <col min="6154" max="6400" width="8.85546875" style="133"/>
    <col min="6401" max="6401" width="9" style="133" customWidth="1"/>
    <col min="6402" max="6402" width="10.85546875" style="133" customWidth="1"/>
    <col min="6403" max="6403" width="20.28515625" style="133" customWidth="1"/>
    <col min="6404" max="6404" width="6.28515625" style="133" customWidth="1"/>
    <col min="6405" max="6405" width="10" style="133" customWidth="1"/>
    <col min="6406" max="6406" width="9.85546875" style="133" customWidth="1"/>
    <col min="6407" max="6407" width="7.42578125" style="133" customWidth="1"/>
    <col min="6408" max="6408" width="9.42578125" style="133" customWidth="1"/>
    <col min="6409" max="6409" width="6.7109375" style="133" customWidth="1"/>
    <col min="6410" max="6656" width="8.85546875" style="133"/>
    <col min="6657" max="6657" width="9" style="133" customWidth="1"/>
    <col min="6658" max="6658" width="10.85546875" style="133" customWidth="1"/>
    <col min="6659" max="6659" width="20.28515625" style="133" customWidth="1"/>
    <col min="6660" max="6660" width="6.28515625" style="133" customWidth="1"/>
    <col min="6661" max="6661" width="10" style="133" customWidth="1"/>
    <col min="6662" max="6662" width="9.85546875" style="133" customWidth="1"/>
    <col min="6663" max="6663" width="7.42578125" style="133" customWidth="1"/>
    <col min="6664" max="6664" width="9.42578125" style="133" customWidth="1"/>
    <col min="6665" max="6665" width="6.7109375" style="133" customWidth="1"/>
    <col min="6666" max="6912" width="8.85546875" style="133"/>
    <col min="6913" max="6913" width="9" style="133" customWidth="1"/>
    <col min="6914" max="6914" width="10.85546875" style="133" customWidth="1"/>
    <col min="6915" max="6915" width="20.28515625" style="133" customWidth="1"/>
    <col min="6916" max="6916" width="6.28515625" style="133" customWidth="1"/>
    <col min="6917" max="6917" width="10" style="133" customWidth="1"/>
    <col min="6918" max="6918" width="9.85546875" style="133" customWidth="1"/>
    <col min="6919" max="6919" width="7.42578125" style="133" customWidth="1"/>
    <col min="6920" max="6920" width="9.42578125" style="133" customWidth="1"/>
    <col min="6921" max="6921" width="6.7109375" style="133" customWidth="1"/>
    <col min="6922" max="7168" width="8.85546875" style="133"/>
    <col min="7169" max="7169" width="9" style="133" customWidth="1"/>
    <col min="7170" max="7170" width="10.85546875" style="133" customWidth="1"/>
    <col min="7171" max="7171" width="20.28515625" style="133" customWidth="1"/>
    <col min="7172" max="7172" width="6.28515625" style="133" customWidth="1"/>
    <col min="7173" max="7173" width="10" style="133" customWidth="1"/>
    <col min="7174" max="7174" width="9.85546875" style="133" customWidth="1"/>
    <col min="7175" max="7175" width="7.42578125" style="133" customWidth="1"/>
    <col min="7176" max="7176" width="9.42578125" style="133" customWidth="1"/>
    <col min="7177" max="7177" width="6.7109375" style="133" customWidth="1"/>
    <col min="7178" max="7424" width="8.85546875" style="133"/>
    <col min="7425" max="7425" width="9" style="133" customWidth="1"/>
    <col min="7426" max="7426" width="10.85546875" style="133" customWidth="1"/>
    <col min="7427" max="7427" width="20.28515625" style="133" customWidth="1"/>
    <col min="7428" max="7428" width="6.28515625" style="133" customWidth="1"/>
    <col min="7429" max="7429" width="10" style="133" customWidth="1"/>
    <col min="7430" max="7430" width="9.85546875" style="133" customWidth="1"/>
    <col min="7431" max="7431" width="7.42578125" style="133" customWidth="1"/>
    <col min="7432" max="7432" width="9.42578125" style="133" customWidth="1"/>
    <col min="7433" max="7433" width="6.7109375" style="133" customWidth="1"/>
    <col min="7434" max="7680" width="8.85546875" style="133"/>
    <col min="7681" max="7681" width="9" style="133" customWidth="1"/>
    <col min="7682" max="7682" width="10.85546875" style="133" customWidth="1"/>
    <col min="7683" max="7683" width="20.28515625" style="133" customWidth="1"/>
    <col min="7684" max="7684" width="6.28515625" style="133" customWidth="1"/>
    <col min="7685" max="7685" width="10" style="133" customWidth="1"/>
    <col min="7686" max="7686" width="9.85546875" style="133" customWidth="1"/>
    <col min="7687" max="7687" width="7.42578125" style="133" customWidth="1"/>
    <col min="7688" max="7688" width="9.42578125" style="133" customWidth="1"/>
    <col min="7689" max="7689" width="6.7109375" style="133" customWidth="1"/>
    <col min="7690" max="7936" width="8.85546875" style="133"/>
    <col min="7937" max="7937" width="9" style="133" customWidth="1"/>
    <col min="7938" max="7938" width="10.85546875" style="133" customWidth="1"/>
    <col min="7939" max="7939" width="20.28515625" style="133" customWidth="1"/>
    <col min="7940" max="7940" width="6.28515625" style="133" customWidth="1"/>
    <col min="7941" max="7941" width="10" style="133" customWidth="1"/>
    <col min="7942" max="7942" width="9.85546875" style="133" customWidth="1"/>
    <col min="7943" max="7943" width="7.42578125" style="133" customWidth="1"/>
    <col min="7944" max="7944" width="9.42578125" style="133" customWidth="1"/>
    <col min="7945" max="7945" width="6.7109375" style="133" customWidth="1"/>
    <col min="7946" max="8192" width="8.85546875" style="133"/>
    <col min="8193" max="8193" width="9" style="133" customWidth="1"/>
    <col min="8194" max="8194" width="10.85546875" style="133" customWidth="1"/>
    <col min="8195" max="8195" width="20.28515625" style="133" customWidth="1"/>
    <col min="8196" max="8196" width="6.28515625" style="133" customWidth="1"/>
    <col min="8197" max="8197" width="10" style="133" customWidth="1"/>
    <col min="8198" max="8198" width="9.85546875" style="133" customWidth="1"/>
    <col min="8199" max="8199" width="7.42578125" style="133" customWidth="1"/>
    <col min="8200" max="8200" width="9.42578125" style="133" customWidth="1"/>
    <col min="8201" max="8201" width="6.7109375" style="133" customWidth="1"/>
    <col min="8202" max="8448" width="8.85546875" style="133"/>
    <col min="8449" max="8449" width="9" style="133" customWidth="1"/>
    <col min="8450" max="8450" width="10.85546875" style="133" customWidth="1"/>
    <col min="8451" max="8451" width="20.28515625" style="133" customWidth="1"/>
    <col min="8452" max="8452" width="6.28515625" style="133" customWidth="1"/>
    <col min="8453" max="8453" width="10" style="133" customWidth="1"/>
    <col min="8454" max="8454" width="9.85546875" style="133" customWidth="1"/>
    <col min="8455" max="8455" width="7.42578125" style="133" customWidth="1"/>
    <col min="8456" max="8456" width="9.42578125" style="133" customWidth="1"/>
    <col min="8457" max="8457" width="6.7109375" style="133" customWidth="1"/>
    <col min="8458" max="8704" width="8.85546875" style="133"/>
    <col min="8705" max="8705" width="9" style="133" customWidth="1"/>
    <col min="8706" max="8706" width="10.85546875" style="133" customWidth="1"/>
    <col min="8707" max="8707" width="20.28515625" style="133" customWidth="1"/>
    <col min="8708" max="8708" width="6.28515625" style="133" customWidth="1"/>
    <col min="8709" max="8709" width="10" style="133" customWidth="1"/>
    <col min="8710" max="8710" width="9.85546875" style="133" customWidth="1"/>
    <col min="8711" max="8711" width="7.42578125" style="133" customWidth="1"/>
    <col min="8712" max="8712" width="9.42578125" style="133" customWidth="1"/>
    <col min="8713" max="8713" width="6.7109375" style="133" customWidth="1"/>
    <col min="8714" max="8960" width="8.85546875" style="133"/>
    <col min="8961" max="8961" width="9" style="133" customWidth="1"/>
    <col min="8962" max="8962" width="10.85546875" style="133" customWidth="1"/>
    <col min="8963" max="8963" width="20.28515625" style="133" customWidth="1"/>
    <col min="8964" max="8964" width="6.28515625" style="133" customWidth="1"/>
    <col min="8965" max="8965" width="10" style="133" customWidth="1"/>
    <col min="8966" max="8966" width="9.85546875" style="133" customWidth="1"/>
    <col min="8967" max="8967" width="7.42578125" style="133" customWidth="1"/>
    <col min="8968" max="8968" width="9.42578125" style="133" customWidth="1"/>
    <col min="8969" max="8969" width="6.7109375" style="133" customWidth="1"/>
    <col min="8970" max="9216" width="8.85546875" style="133"/>
    <col min="9217" max="9217" width="9" style="133" customWidth="1"/>
    <col min="9218" max="9218" width="10.85546875" style="133" customWidth="1"/>
    <col min="9219" max="9219" width="20.28515625" style="133" customWidth="1"/>
    <col min="9220" max="9220" width="6.28515625" style="133" customWidth="1"/>
    <col min="9221" max="9221" width="10" style="133" customWidth="1"/>
    <col min="9222" max="9222" width="9.85546875" style="133" customWidth="1"/>
    <col min="9223" max="9223" width="7.42578125" style="133" customWidth="1"/>
    <col min="9224" max="9224" width="9.42578125" style="133" customWidth="1"/>
    <col min="9225" max="9225" width="6.7109375" style="133" customWidth="1"/>
    <col min="9226" max="9472" width="8.85546875" style="133"/>
    <col min="9473" max="9473" width="9" style="133" customWidth="1"/>
    <col min="9474" max="9474" width="10.85546875" style="133" customWidth="1"/>
    <col min="9475" max="9475" width="20.28515625" style="133" customWidth="1"/>
    <col min="9476" max="9476" width="6.28515625" style="133" customWidth="1"/>
    <col min="9477" max="9477" width="10" style="133" customWidth="1"/>
    <col min="9478" max="9478" width="9.85546875" style="133" customWidth="1"/>
    <col min="9479" max="9479" width="7.42578125" style="133" customWidth="1"/>
    <col min="9480" max="9480" width="9.42578125" style="133" customWidth="1"/>
    <col min="9481" max="9481" width="6.7109375" style="133" customWidth="1"/>
    <col min="9482" max="9728" width="8.85546875" style="133"/>
    <col min="9729" max="9729" width="9" style="133" customWidth="1"/>
    <col min="9730" max="9730" width="10.85546875" style="133" customWidth="1"/>
    <col min="9731" max="9731" width="20.28515625" style="133" customWidth="1"/>
    <col min="9732" max="9732" width="6.28515625" style="133" customWidth="1"/>
    <col min="9733" max="9733" width="10" style="133" customWidth="1"/>
    <col min="9734" max="9734" width="9.85546875" style="133" customWidth="1"/>
    <col min="9735" max="9735" width="7.42578125" style="133" customWidth="1"/>
    <col min="9736" max="9736" width="9.42578125" style="133" customWidth="1"/>
    <col min="9737" max="9737" width="6.7109375" style="133" customWidth="1"/>
    <col min="9738" max="9984" width="8.85546875" style="133"/>
    <col min="9985" max="9985" width="9" style="133" customWidth="1"/>
    <col min="9986" max="9986" width="10.85546875" style="133" customWidth="1"/>
    <col min="9987" max="9987" width="20.28515625" style="133" customWidth="1"/>
    <col min="9988" max="9988" width="6.28515625" style="133" customWidth="1"/>
    <col min="9989" max="9989" width="10" style="133" customWidth="1"/>
    <col min="9990" max="9990" width="9.85546875" style="133" customWidth="1"/>
    <col min="9991" max="9991" width="7.42578125" style="133" customWidth="1"/>
    <col min="9992" max="9992" width="9.42578125" style="133" customWidth="1"/>
    <col min="9993" max="9993" width="6.7109375" style="133" customWidth="1"/>
    <col min="9994" max="10240" width="8.85546875" style="133"/>
    <col min="10241" max="10241" width="9" style="133" customWidth="1"/>
    <col min="10242" max="10242" width="10.85546875" style="133" customWidth="1"/>
    <col min="10243" max="10243" width="20.28515625" style="133" customWidth="1"/>
    <col min="10244" max="10244" width="6.28515625" style="133" customWidth="1"/>
    <col min="10245" max="10245" width="10" style="133" customWidth="1"/>
    <col min="10246" max="10246" width="9.85546875" style="133" customWidth="1"/>
    <col min="10247" max="10247" width="7.42578125" style="133" customWidth="1"/>
    <col min="10248" max="10248" width="9.42578125" style="133" customWidth="1"/>
    <col min="10249" max="10249" width="6.7109375" style="133" customWidth="1"/>
    <col min="10250" max="10496" width="8.85546875" style="133"/>
    <col min="10497" max="10497" width="9" style="133" customWidth="1"/>
    <col min="10498" max="10498" width="10.85546875" style="133" customWidth="1"/>
    <col min="10499" max="10499" width="20.28515625" style="133" customWidth="1"/>
    <col min="10500" max="10500" width="6.28515625" style="133" customWidth="1"/>
    <col min="10501" max="10501" width="10" style="133" customWidth="1"/>
    <col min="10502" max="10502" width="9.85546875" style="133" customWidth="1"/>
    <col min="10503" max="10503" width="7.42578125" style="133" customWidth="1"/>
    <col min="10504" max="10504" width="9.42578125" style="133" customWidth="1"/>
    <col min="10505" max="10505" width="6.7109375" style="133" customWidth="1"/>
    <col min="10506" max="10752" width="8.85546875" style="133"/>
    <col min="10753" max="10753" width="9" style="133" customWidth="1"/>
    <col min="10754" max="10754" width="10.85546875" style="133" customWidth="1"/>
    <col min="10755" max="10755" width="20.28515625" style="133" customWidth="1"/>
    <col min="10756" max="10756" width="6.28515625" style="133" customWidth="1"/>
    <col min="10757" max="10757" width="10" style="133" customWidth="1"/>
    <col min="10758" max="10758" width="9.85546875" style="133" customWidth="1"/>
    <col min="10759" max="10759" width="7.42578125" style="133" customWidth="1"/>
    <col min="10760" max="10760" width="9.42578125" style="133" customWidth="1"/>
    <col min="10761" max="10761" width="6.7109375" style="133" customWidth="1"/>
    <col min="10762" max="11008" width="8.85546875" style="133"/>
    <col min="11009" max="11009" width="9" style="133" customWidth="1"/>
    <col min="11010" max="11010" width="10.85546875" style="133" customWidth="1"/>
    <col min="11011" max="11011" width="20.28515625" style="133" customWidth="1"/>
    <col min="11012" max="11012" width="6.28515625" style="133" customWidth="1"/>
    <col min="11013" max="11013" width="10" style="133" customWidth="1"/>
    <col min="11014" max="11014" width="9.85546875" style="133" customWidth="1"/>
    <col min="11015" max="11015" width="7.42578125" style="133" customWidth="1"/>
    <col min="11016" max="11016" width="9.42578125" style="133" customWidth="1"/>
    <col min="11017" max="11017" width="6.7109375" style="133" customWidth="1"/>
    <col min="11018" max="11264" width="8.85546875" style="133"/>
    <col min="11265" max="11265" width="9" style="133" customWidth="1"/>
    <col min="11266" max="11266" width="10.85546875" style="133" customWidth="1"/>
    <col min="11267" max="11267" width="20.28515625" style="133" customWidth="1"/>
    <col min="11268" max="11268" width="6.28515625" style="133" customWidth="1"/>
    <col min="11269" max="11269" width="10" style="133" customWidth="1"/>
    <col min="11270" max="11270" width="9.85546875" style="133" customWidth="1"/>
    <col min="11271" max="11271" width="7.42578125" style="133" customWidth="1"/>
    <col min="11272" max="11272" width="9.42578125" style="133" customWidth="1"/>
    <col min="11273" max="11273" width="6.7109375" style="133" customWidth="1"/>
    <col min="11274" max="11520" width="8.85546875" style="133"/>
    <col min="11521" max="11521" width="9" style="133" customWidth="1"/>
    <col min="11522" max="11522" width="10.85546875" style="133" customWidth="1"/>
    <col min="11523" max="11523" width="20.28515625" style="133" customWidth="1"/>
    <col min="11524" max="11524" width="6.28515625" style="133" customWidth="1"/>
    <col min="11525" max="11525" width="10" style="133" customWidth="1"/>
    <col min="11526" max="11526" width="9.85546875" style="133" customWidth="1"/>
    <col min="11527" max="11527" width="7.42578125" style="133" customWidth="1"/>
    <col min="11528" max="11528" width="9.42578125" style="133" customWidth="1"/>
    <col min="11529" max="11529" width="6.7109375" style="133" customWidth="1"/>
    <col min="11530" max="11776" width="8.85546875" style="133"/>
    <col min="11777" max="11777" width="9" style="133" customWidth="1"/>
    <col min="11778" max="11778" width="10.85546875" style="133" customWidth="1"/>
    <col min="11779" max="11779" width="20.28515625" style="133" customWidth="1"/>
    <col min="11780" max="11780" width="6.28515625" style="133" customWidth="1"/>
    <col min="11781" max="11781" width="10" style="133" customWidth="1"/>
    <col min="11782" max="11782" width="9.85546875" style="133" customWidth="1"/>
    <col min="11783" max="11783" width="7.42578125" style="133" customWidth="1"/>
    <col min="11784" max="11784" width="9.42578125" style="133" customWidth="1"/>
    <col min="11785" max="11785" width="6.7109375" style="133" customWidth="1"/>
    <col min="11786" max="12032" width="8.85546875" style="133"/>
    <col min="12033" max="12033" width="9" style="133" customWidth="1"/>
    <col min="12034" max="12034" width="10.85546875" style="133" customWidth="1"/>
    <col min="12035" max="12035" width="20.28515625" style="133" customWidth="1"/>
    <col min="12036" max="12036" width="6.28515625" style="133" customWidth="1"/>
    <col min="12037" max="12037" width="10" style="133" customWidth="1"/>
    <col min="12038" max="12038" width="9.85546875" style="133" customWidth="1"/>
    <col min="12039" max="12039" width="7.42578125" style="133" customWidth="1"/>
    <col min="12040" max="12040" width="9.42578125" style="133" customWidth="1"/>
    <col min="12041" max="12041" width="6.7109375" style="133" customWidth="1"/>
    <col min="12042" max="12288" width="8.85546875" style="133"/>
    <col min="12289" max="12289" width="9" style="133" customWidth="1"/>
    <col min="12290" max="12290" width="10.85546875" style="133" customWidth="1"/>
    <col min="12291" max="12291" width="20.28515625" style="133" customWidth="1"/>
    <col min="12292" max="12292" width="6.28515625" style="133" customWidth="1"/>
    <col min="12293" max="12293" width="10" style="133" customWidth="1"/>
    <col min="12294" max="12294" width="9.85546875" style="133" customWidth="1"/>
    <col min="12295" max="12295" width="7.42578125" style="133" customWidth="1"/>
    <col min="12296" max="12296" width="9.42578125" style="133" customWidth="1"/>
    <col min="12297" max="12297" width="6.7109375" style="133" customWidth="1"/>
    <col min="12298" max="12544" width="8.85546875" style="133"/>
    <col min="12545" max="12545" width="9" style="133" customWidth="1"/>
    <col min="12546" max="12546" width="10.85546875" style="133" customWidth="1"/>
    <col min="12547" max="12547" width="20.28515625" style="133" customWidth="1"/>
    <col min="12548" max="12548" width="6.28515625" style="133" customWidth="1"/>
    <col min="12549" max="12549" width="10" style="133" customWidth="1"/>
    <col min="12550" max="12550" width="9.85546875" style="133" customWidth="1"/>
    <col min="12551" max="12551" width="7.42578125" style="133" customWidth="1"/>
    <col min="12552" max="12552" width="9.42578125" style="133" customWidth="1"/>
    <col min="12553" max="12553" width="6.7109375" style="133" customWidth="1"/>
    <col min="12554" max="12800" width="8.85546875" style="133"/>
    <col min="12801" max="12801" width="9" style="133" customWidth="1"/>
    <col min="12802" max="12802" width="10.85546875" style="133" customWidth="1"/>
    <col min="12803" max="12803" width="20.28515625" style="133" customWidth="1"/>
    <col min="12804" max="12804" width="6.28515625" style="133" customWidth="1"/>
    <col min="12805" max="12805" width="10" style="133" customWidth="1"/>
    <col min="12806" max="12806" width="9.85546875" style="133" customWidth="1"/>
    <col min="12807" max="12807" width="7.42578125" style="133" customWidth="1"/>
    <col min="12808" max="12808" width="9.42578125" style="133" customWidth="1"/>
    <col min="12809" max="12809" width="6.7109375" style="133" customWidth="1"/>
    <col min="12810" max="13056" width="8.85546875" style="133"/>
    <col min="13057" max="13057" width="9" style="133" customWidth="1"/>
    <col min="13058" max="13058" width="10.85546875" style="133" customWidth="1"/>
    <col min="13059" max="13059" width="20.28515625" style="133" customWidth="1"/>
    <col min="13060" max="13060" width="6.28515625" style="133" customWidth="1"/>
    <col min="13061" max="13061" width="10" style="133" customWidth="1"/>
    <col min="13062" max="13062" width="9.85546875" style="133" customWidth="1"/>
    <col min="13063" max="13063" width="7.42578125" style="133" customWidth="1"/>
    <col min="13064" max="13064" width="9.42578125" style="133" customWidth="1"/>
    <col min="13065" max="13065" width="6.7109375" style="133" customWidth="1"/>
    <col min="13066" max="13312" width="8.85546875" style="133"/>
    <col min="13313" max="13313" width="9" style="133" customWidth="1"/>
    <col min="13314" max="13314" width="10.85546875" style="133" customWidth="1"/>
    <col min="13315" max="13315" width="20.28515625" style="133" customWidth="1"/>
    <col min="13316" max="13316" width="6.28515625" style="133" customWidth="1"/>
    <col min="13317" max="13317" width="10" style="133" customWidth="1"/>
    <col min="13318" max="13318" width="9.85546875" style="133" customWidth="1"/>
    <col min="13319" max="13319" width="7.42578125" style="133" customWidth="1"/>
    <col min="13320" max="13320" width="9.42578125" style="133" customWidth="1"/>
    <col min="13321" max="13321" width="6.7109375" style="133" customWidth="1"/>
    <col min="13322" max="13568" width="8.85546875" style="133"/>
    <col min="13569" max="13569" width="9" style="133" customWidth="1"/>
    <col min="13570" max="13570" width="10.85546875" style="133" customWidth="1"/>
    <col min="13571" max="13571" width="20.28515625" style="133" customWidth="1"/>
    <col min="13572" max="13572" width="6.28515625" style="133" customWidth="1"/>
    <col min="13573" max="13573" width="10" style="133" customWidth="1"/>
    <col min="13574" max="13574" width="9.85546875" style="133" customWidth="1"/>
    <col min="13575" max="13575" width="7.42578125" style="133" customWidth="1"/>
    <col min="13576" max="13576" width="9.42578125" style="133" customWidth="1"/>
    <col min="13577" max="13577" width="6.7109375" style="133" customWidth="1"/>
    <col min="13578" max="13824" width="8.85546875" style="133"/>
    <col min="13825" max="13825" width="9" style="133" customWidth="1"/>
    <col min="13826" max="13826" width="10.85546875" style="133" customWidth="1"/>
    <col min="13827" max="13827" width="20.28515625" style="133" customWidth="1"/>
    <col min="13828" max="13828" width="6.28515625" style="133" customWidth="1"/>
    <col min="13829" max="13829" width="10" style="133" customWidth="1"/>
    <col min="13830" max="13830" width="9.85546875" style="133" customWidth="1"/>
    <col min="13831" max="13831" width="7.42578125" style="133" customWidth="1"/>
    <col min="13832" max="13832" width="9.42578125" style="133" customWidth="1"/>
    <col min="13833" max="13833" width="6.7109375" style="133" customWidth="1"/>
    <col min="13834" max="14080" width="8.85546875" style="133"/>
    <col min="14081" max="14081" width="9" style="133" customWidth="1"/>
    <col min="14082" max="14082" width="10.85546875" style="133" customWidth="1"/>
    <col min="14083" max="14083" width="20.28515625" style="133" customWidth="1"/>
    <col min="14084" max="14084" width="6.28515625" style="133" customWidth="1"/>
    <col min="14085" max="14085" width="10" style="133" customWidth="1"/>
    <col min="14086" max="14086" width="9.85546875" style="133" customWidth="1"/>
    <col min="14087" max="14087" width="7.42578125" style="133" customWidth="1"/>
    <col min="14088" max="14088" width="9.42578125" style="133" customWidth="1"/>
    <col min="14089" max="14089" width="6.7109375" style="133" customWidth="1"/>
    <col min="14090" max="14336" width="8.85546875" style="133"/>
    <col min="14337" max="14337" width="9" style="133" customWidth="1"/>
    <col min="14338" max="14338" width="10.85546875" style="133" customWidth="1"/>
    <col min="14339" max="14339" width="20.28515625" style="133" customWidth="1"/>
    <col min="14340" max="14340" width="6.28515625" style="133" customWidth="1"/>
    <col min="14341" max="14341" width="10" style="133" customWidth="1"/>
    <col min="14342" max="14342" width="9.85546875" style="133" customWidth="1"/>
    <col min="14343" max="14343" width="7.42578125" style="133" customWidth="1"/>
    <col min="14344" max="14344" width="9.42578125" style="133" customWidth="1"/>
    <col min="14345" max="14345" width="6.7109375" style="133" customWidth="1"/>
    <col min="14346" max="14592" width="8.85546875" style="133"/>
    <col min="14593" max="14593" width="9" style="133" customWidth="1"/>
    <col min="14594" max="14594" width="10.85546875" style="133" customWidth="1"/>
    <col min="14595" max="14595" width="20.28515625" style="133" customWidth="1"/>
    <col min="14596" max="14596" width="6.28515625" style="133" customWidth="1"/>
    <col min="14597" max="14597" width="10" style="133" customWidth="1"/>
    <col min="14598" max="14598" width="9.85546875" style="133" customWidth="1"/>
    <col min="14599" max="14599" width="7.42578125" style="133" customWidth="1"/>
    <col min="14600" max="14600" width="9.42578125" style="133" customWidth="1"/>
    <col min="14601" max="14601" width="6.7109375" style="133" customWidth="1"/>
    <col min="14602" max="14848" width="8.85546875" style="133"/>
    <col min="14849" max="14849" width="9" style="133" customWidth="1"/>
    <col min="14850" max="14850" width="10.85546875" style="133" customWidth="1"/>
    <col min="14851" max="14851" width="20.28515625" style="133" customWidth="1"/>
    <col min="14852" max="14852" width="6.28515625" style="133" customWidth="1"/>
    <col min="14853" max="14853" width="10" style="133" customWidth="1"/>
    <col min="14854" max="14854" width="9.85546875" style="133" customWidth="1"/>
    <col min="14855" max="14855" width="7.42578125" style="133" customWidth="1"/>
    <col min="14856" max="14856" width="9.42578125" style="133" customWidth="1"/>
    <col min="14857" max="14857" width="6.7109375" style="133" customWidth="1"/>
    <col min="14858" max="15104" width="8.85546875" style="133"/>
    <col min="15105" max="15105" width="9" style="133" customWidth="1"/>
    <col min="15106" max="15106" width="10.85546875" style="133" customWidth="1"/>
    <col min="15107" max="15107" width="20.28515625" style="133" customWidth="1"/>
    <col min="15108" max="15108" width="6.28515625" style="133" customWidth="1"/>
    <col min="15109" max="15109" width="10" style="133" customWidth="1"/>
    <col min="15110" max="15110" width="9.85546875" style="133" customWidth="1"/>
    <col min="15111" max="15111" width="7.42578125" style="133" customWidth="1"/>
    <col min="15112" max="15112" width="9.42578125" style="133" customWidth="1"/>
    <col min="15113" max="15113" width="6.7109375" style="133" customWidth="1"/>
    <col min="15114" max="15360" width="8.85546875" style="133"/>
    <col min="15361" max="15361" width="9" style="133" customWidth="1"/>
    <col min="15362" max="15362" width="10.85546875" style="133" customWidth="1"/>
    <col min="15363" max="15363" width="20.28515625" style="133" customWidth="1"/>
    <col min="15364" max="15364" width="6.28515625" style="133" customWidth="1"/>
    <col min="15365" max="15365" width="10" style="133" customWidth="1"/>
    <col min="15366" max="15366" width="9.85546875" style="133" customWidth="1"/>
    <col min="15367" max="15367" width="7.42578125" style="133" customWidth="1"/>
    <col min="15368" max="15368" width="9.42578125" style="133" customWidth="1"/>
    <col min="15369" max="15369" width="6.7109375" style="133" customWidth="1"/>
    <col min="15370" max="15616" width="8.85546875" style="133"/>
    <col min="15617" max="15617" width="9" style="133" customWidth="1"/>
    <col min="15618" max="15618" width="10.85546875" style="133" customWidth="1"/>
    <col min="15619" max="15619" width="20.28515625" style="133" customWidth="1"/>
    <col min="15620" max="15620" width="6.28515625" style="133" customWidth="1"/>
    <col min="15621" max="15621" width="10" style="133" customWidth="1"/>
    <col min="15622" max="15622" width="9.85546875" style="133" customWidth="1"/>
    <col min="15623" max="15623" width="7.42578125" style="133" customWidth="1"/>
    <col min="15624" max="15624" width="9.42578125" style="133" customWidth="1"/>
    <col min="15625" max="15625" width="6.7109375" style="133" customWidth="1"/>
    <col min="15626" max="15872" width="8.85546875" style="133"/>
    <col min="15873" max="15873" width="9" style="133" customWidth="1"/>
    <col min="15874" max="15874" width="10.85546875" style="133" customWidth="1"/>
    <col min="15875" max="15875" width="20.28515625" style="133" customWidth="1"/>
    <col min="15876" max="15876" width="6.28515625" style="133" customWidth="1"/>
    <col min="15877" max="15877" width="10" style="133" customWidth="1"/>
    <col min="15878" max="15878" width="9.85546875" style="133" customWidth="1"/>
    <col min="15879" max="15879" width="7.42578125" style="133" customWidth="1"/>
    <col min="15880" max="15880" width="9.42578125" style="133" customWidth="1"/>
    <col min="15881" max="15881" width="6.7109375" style="133" customWidth="1"/>
    <col min="15882" max="16128" width="8.85546875" style="133"/>
    <col min="16129" max="16129" width="9" style="133" customWidth="1"/>
    <col min="16130" max="16130" width="10.85546875" style="133" customWidth="1"/>
    <col min="16131" max="16131" width="20.28515625" style="133" customWidth="1"/>
    <col min="16132" max="16132" width="6.28515625" style="133" customWidth="1"/>
    <col min="16133" max="16133" width="10" style="133" customWidth="1"/>
    <col min="16134" max="16134" width="9.85546875" style="133" customWidth="1"/>
    <col min="16135" max="16135" width="7.42578125" style="133" customWidth="1"/>
    <col min="16136" max="16136" width="9.42578125" style="133" customWidth="1"/>
    <col min="16137" max="16137" width="6.7109375" style="133" customWidth="1"/>
    <col min="16138" max="16384" width="8.85546875" style="133"/>
  </cols>
  <sheetData>
    <row r="1" spans="1:11" x14ac:dyDescent="0.2">
      <c r="A1" s="209"/>
      <c r="B1" s="209"/>
      <c r="C1" s="209"/>
      <c r="D1" s="209"/>
      <c r="E1" s="209"/>
      <c r="F1" s="209"/>
      <c r="G1" s="209"/>
      <c r="H1" s="209"/>
      <c r="I1" s="209"/>
    </row>
    <row r="2" spans="1:11" ht="21" customHeight="1" x14ac:dyDescent="0.3">
      <c r="A2" s="210" t="s">
        <v>43</v>
      </c>
      <c r="B2" s="211"/>
      <c r="C2" s="211"/>
      <c r="D2" s="211"/>
      <c r="E2" s="211"/>
      <c r="F2" s="211"/>
      <c r="G2" s="211"/>
      <c r="H2" s="211"/>
      <c r="I2" s="211"/>
    </row>
    <row r="3" spans="1:1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1" ht="13.15" customHeight="1" x14ac:dyDescent="0.2">
      <c r="A4" s="29" t="s">
        <v>42</v>
      </c>
      <c r="B4" s="213" t="s">
        <v>41</v>
      </c>
      <c r="C4" s="213"/>
      <c r="D4" s="34"/>
      <c r="E4" s="34"/>
      <c r="F4" s="34"/>
      <c r="G4" s="34"/>
      <c r="H4" s="34"/>
      <c r="I4" s="34"/>
    </row>
    <row r="5" spans="1:1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1" ht="13.15" customHeight="1" x14ac:dyDescent="0.2">
      <c r="A6" s="214" t="s">
        <v>40</v>
      </c>
      <c r="B6" s="214"/>
      <c r="C6" s="33" t="s">
        <v>33</v>
      </c>
      <c r="D6" s="215"/>
      <c r="E6" s="215"/>
      <c r="F6" s="215"/>
      <c r="G6" s="215"/>
      <c r="H6" s="215"/>
      <c r="I6" s="215"/>
    </row>
    <row r="7" spans="1:11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1" ht="25.5" x14ac:dyDescent="0.2">
      <c r="A8" s="214" t="s">
        <v>39</v>
      </c>
      <c r="B8" s="214"/>
      <c r="C8" s="32" t="s">
        <v>38</v>
      </c>
      <c r="D8" s="137" t="s">
        <v>37</v>
      </c>
      <c r="E8" s="31" t="s">
        <v>36</v>
      </c>
      <c r="F8" s="137"/>
      <c r="G8" s="137"/>
      <c r="H8" s="137"/>
      <c r="I8" s="137"/>
    </row>
    <row r="9" spans="1:11" x14ac:dyDescent="0.2">
      <c r="A9" s="209"/>
      <c r="B9" s="209"/>
      <c r="C9" s="209"/>
      <c r="D9" s="209"/>
      <c r="E9" s="209"/>
      <c r="F9" s="209"/>
      <c r="G9" s="209"/>
      <c r="H9" s="209"/>
      <c r="I9" s="209"/>
    </row>
    <row r="10" spans="1:11" ht="38.25" x14ac:dyDescent="0.2">
      <c r="A10" s="214" t="s">
        <v>35</v>
      </c>
      <c r="B10" s="214"/>
      <c r="C10" s="32">
        <v>2354</v>
      </c>
      <c r="D10" s="137" t="s">
        <v>34</v>
      </c>
      <c r="E10" s="137"/>
      <c r="F10" s="137"/>
      <c r="G10" s="31" t="s">
        <v>33</v>
      </c>
      <c r="H10" s="137"/>
      <c r="I10" s="137"/>
      <c r="K10" s="30" t="s">
        <v>32</v>
      </c>
    </row>
    <row r="11" spans="1:11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K11" s="6">
        <f>SUM(K17:K139)</f>
        <v>824.58999999999992</v>
      </c>
    </row>
    <row r="12" spans="1:11" x14ac:dyDescent="0.2">
      <c r="A12" s="29"/>
      <c r="B12" s="28"/>
      <c r="C12" s="28"/>
      <c r="D12" s="214"/>
      <c r="E12" s="214"/>
      <c r="F12" s="214"/>
      <c r="G12" s="214"/>
      <c r="H12" s="214"/>
      <c r="I12" s="214"/>
    </row>
    <row r="13" spans="1:11" x14ac:dyDescent="0.2">
      <c r="A13" s="209"/>
      <c r="B13" s="209"/>
      <c r="C13" s="209"/>
      <c r="D13" s="209"/>
      <c r="E13" s="209"/>
      <c r="F13" s="209"/>
      <c r="G13" s="209"/>
      <c r="H13" s="209"/>
      <c r="I13" s="209"/>
    </row>
    <row r="14" spans="1:11" x14ac:dyDescent="0.2">
      <c r="A14" s="216"/>
      <c r="B14" s="216"/>
      <c r="C14" s="216"/>
      <c r="D14" s="216"/>
      <c r="E14" s="216"/>
      <c r="F14" s="216"/>
      <c r="G14" s="216"/>
      <c r="H14" s="216"/>
      <c r="I14" s="216"/>
    </row>
    <row r="15" spans="1:11" ht="13.15" customHeight="1" x14ac:dyDescent="0.2">
      <c r="A15" s="244" t="s">
        <v>26</v>
      </c>
      <c r="B15" s="245"/>
      <c r="C15" s="252" t="s">
        <v>31</v>
      </c>
      <c r="D15" s="252"/>
      <c r="E15" s="266" t="s">
        <v>22</v>
      </c>
      <c r="F15" s="266"/>
      <c r="G15" s="250" t="s">
        <v>30</v>
      </c>
      <c r="H15" s="252" t="s">
        <v>29</v>
      </c>
      <c r="I15" s="250" t="s">
        <v>28</v>
      </c>
      <c r="J15" s="256" t="s">
        <v>27</v>
      </c>
      <c r="K15" s="257"/>
    </row>
    <row r="16" spans="1:11" ht="25.5" x14ac:dyDescent="0.2">
      <c r="A16" s="36" t="s">
        <v>26</v>
      </c>
      <c r="B16" s="136" t="s">
        <v>25</v>
      </c>
      <c r="C16" s="265"/>
      <c r="D16" s="265"/>
      <c r="E16" s="136" t="s">
        <v>24</v>
      </c>
      <c r="F16" s="136" t="s">
        <v>23</v>
      </c>
      <c r="G16" s="267"/>
      <c r="H16" s="265"/>
      <c r="I16" s="267"/>
      <c r="J16" s="37" t="s">
        <v>22</v>
      </c>
      <c r="K16" s="38" t="s">
        <v>21</v>
      </c>
    </row>
    <row r="17" spans="1:12" ht="15" x14ac:dyDescent="0.25">
      <c r="A17" s="26"/>
      <c r="B17" s="134"/>
      <c r="C17" s="226"/>
      <c r="D17" s="226"/>
      <c r="E17" s="25"/>
      <c r="F17" s="22"/>
      <c r="G17" s="21"/>
      <c r="H17" s="134"/>
      <c r="I17" s="16"/>
      <c r="J17" s="63"/>
      <c r="K17" s="39"/>
    </row>
    <row r="18" spans="1:12" ht="15" x14ac:dyDescent="0.25">
      <c r="A18" s="23" t="s">
        <v>160</v>
      </c>
      <c r="B18" s="134"/>
      <c r="C18" s="226"/>
      <c r="D18" s="226"/>
      <c r="E18" s="19">
        <v>6800</v>
      </c>
      <c r="F18" s="22">
        <v>6897</v>
      </c>
      <c r="G18" s="21">
        <f t="shared" ref="G18:G81" si="0">F18-E18</f>
        <v>97</v>
      </c>
      <c r="H18" s="134" t="s">
        <v>19</v>
      </c>
      <c r="I18" s="16">
        <f t="shared" ref="I18:I91" si="1">IF(H18="Business", G18, "0")</f>
        <v>97</v>
      </c>
      <c r="J18" s="63">
        <v>6832</v>
      </c>
      <c r="K18" s="64">
        <v>85.47</v>
      </c>
    </row>
    <row r="19" spans="1:12" ht="15" x14ac:dyDescent="0.25">
      <c r="A19" s="23">
        <v>40912</v>
      </c>
      <c r="B19" s="134"/>
      <c r="C19" s="226" t="s">
        <v>155</v>
      </c>
      <c r="D19" s="226"/>
      <c r="E19" s="19">
        <f t="shared" ref="E19:E92" si="2">F18</f>
        <v>6897</v>
      </c>
      <c r="F19" s="22">
        <v>6905</v>
      </c>
      <c r="G19" s="21">
        <f t="shared" si="0"/>
        <v>8</v>
      </c>
      <c r="H19" s="134" t="s">
        <v>19</v>
      </c>
      <c r="I19" s="16">
        <f t="shared" si="1"/>
        <v>8</v>
      </c>
      <c r="J19" s="63"/>
      <c r="K19" s="64"/>
    </row>
    <row r="20" spans="1:12" ht="15" x14ac:dyDescent="0.25">
      <c r="A20" s="23">
        <v>40917</v>
      </c>
      <c r="B20" s="134"/>
      <c r="C20" s="226" t="s">
        <v>156</v>
      </c>
      <c r="D20" s="226"/>
      <c r="E20" s="19">
        <f t="shared" si="2"/>
        <v>6905</v>
      </c>
      <c r="F20" s="22">
        <v>7010</v>
      </c>
      <c r="G20" s="21">
        <f t="shared" si="0"/>
        <v>105</v>
      </c>
      <c r="H20" s="134" t="s">
        <v>19</v>
      </c>
      <c r="I20" s="16">
        <f t="shared" si="1"/>
        <v>105</v>
      </c>
      <c r="J20" s="63"/>
      <c r="K20" s="64"/>
    </row>
    <row r="21" spans="1:12" ht="15" x14ac:dyDescent="0.25">
      <c r="A21" s="23">
        <v>40918</v>
      </c>
      <c r="B21" s="134"/>
      <c r="C21" s="226" t="s">
        <v>156</v>
      </c>
      <c r="D21" s="226"/>
      <c r="E21" s="19">
        <f t="shared" si="2"/>
        <v>7010</v>
      </c>
      <c r="F21" s="22">
        <v>7094</v>
      </c>
      <c r="G21" s="21">
        <f t="shared" si="0"/>
        <v>84</v>
      </c>
      <c r="H21" s="134" t="s">
        <v>19</v>
      </c>
      <c r="I21" s="16">
        <f t="shared" si="1"/>
        <v>84</v>
      </c>
      <c r="J21" s="63"/>
      <c r="K21" s="64"/>
    </row>
    <row r="22" spans="1:12" ht="15" x14ac:dyDescent="0.25">
      <c r="A22" s="23">
        <v>40919</v>
      </c>
      <c r="B22" s="134"/>
      <c r="C22" s="226" t="s">
        <v>157</v>
      </c>
      <c r="D22" s="226"/>
      <c r="E22" s="19">
        <f t="shared" si="2"/>
        <v>7094</v>
      </c>
      <c r="F22" s="22">
        <v>7194</v>
      </c>
      <c r="G22" s="21">
        <f t="shared" si="0"/>
        <v>100</v>
      </c>
      <c r="H22" s="134" t="s">
        <v>19</v>
      </c>
      <c r="I22" s="16">
        <f t="shared" si="1"/>
        <v>100</v>
      </c>
      <c r="J22" s="63"/>
      <c r="K22" s="64"/>
    </row>
    <row r="23" spans="1:12" ht="15" x14ac:dyDescent="0.25">
      <c r="A23" s="23">
        <v>40920</v>
      </c>
      <c r="B23" s="134"/>
      <c r="C23" s="226" t="s">
        <v>156</v>
      </c>
      <c r="D23" s="226"/>
      <c r="E23" s="19">
        <f t="shared" si="2"/>
        <v>7194</v>
      </c>
      <c r="F23" s="22">
        <v>7290</v>
      </c>
      <c r="G23" s="21">
        <f t="shared" si="0"/>
        <v>96</v>
      </c>
      <c r="H23" s="134" t="s">
        <v>19</v>
      </c>
      <c r="I23" s="16">
        <f t="shared" si="1"/>
        <v>96</v>
      </c>
      <c r="J23" s="63"/>
      <c r="K23" s="64"/>
    </row>
    <row r="24" spans="1:12" ht="15" x14ac:dyDescent="0.25">
      <c r="A24" s="23">
        <v>40921</v>
      </c>
      <c r="B24" s="134"/>
      <c r="C24" s="226" t="s">
        <v>157</v>
      </c>
      <c r="D24" s="226"/>
      <c r="E24" s="19">
        <f t="shared" si="2"/>
        <v>7290</v>
      </c>
      <c r="F24" s="22">
        <v>7400</v>
      </c>
      <c r="G24" s="21">
        <f t="shared" si="0"/>
        <v>110</v>
      </c>
      <c r="H24" s="134" t="s">
        <v>19</v>
      </c>
      <c r="I24" s="16">
        <f t="shared" si="1"/>
        <v>110</v>
      </c>
      <c r="J24" s="63"/>
      <c r="K24" s="64"/>
    </row>
    <row r="25" spans="1:12" ht="15" x14ac:dyDescent="0.25">
      <c r="A25" s="23">
        <v>40924</v>
      </c>
      <c r="B25" s="134"/>
      <c r="C25" s="226" t="s">
        <v>157</v>
      </c>
      <c r="D25" s="226"/>
      <c r="E25" s="19">
        <f t="shared" si="2"/>
        <v>7400</v>
      </c>
      <c r="F25" s="22">
        <v>7572</v>
      </c>
      <c r="G25" s="21">
        <f t="shared" si="0"/>
        <v>172</v>
      </c>
      <c r="H25" s="134" t="s">
        <v>19</v>
      </c>
      <c r="I25" s="16">
        <f t="shared" si="1"/>
        <v>172</v>
      </c>
      <c r="J25" s="63">
        <v>7570</v>
      </c>
      <c r="K25" s="64">
        <v>87.34</v>
      </c>
    </row>
    <row r="26" spans="1:12" ht="14.45" customHeight="1" x14ac:dyDescent="0.25">
      <c r="A26" s="23">
        <v>40925</v>
      </c>
      <c r="B26" s="134"/>
      <c r="C26" s="226" t="s">
        <v>157</v>
      </c>
      <c r="D26" s="226"/>
      <c r="E26" s="19">
        <f t="shared" si="2"/>
        <v>7572</v>
      </c>
      <c r="F26" s="22">
        <v>7672</v>
      </c>
      <c r="G26" s="21">
        <f t="shared" si="0"/>
        <v>100</v>
      </c>
      <c r="H26" s="134" t="s">
        <v>19</v>
      </c>
      <c r="I26" s="16">
        <f t="shared" si="1"/>
        <v>100</v>
      </c>
      <c r="J26" s="63"/>
      <c r="K26" s="64"/>
    </row>
    <row r="27" spans="1:12" ht="14.45" customHeight="1" x14ac:dyDescent="0.25">
      <c r="A27" s="23">
        <v>40926</v>
      </c>
      <c r="B27" s="134"/>
      <c r="C27" s="226" t="s">
        <v>157</v>
      </c>
      <c r="D27" s="226"/>
      <c r="E27" s="19">
        <f t="shared" si="2"/>
        <v>7672</v>
      </c>
      <c r="F27" s="22">
        <v>7761</v>
      </c>
      <c r="G27" s="21">
        <f t="shared" si="0"/>
        <v>89</v>
      </c>
      <c r="H27" s="134" t="s">
        <v>19</v>
      </c>
      <c r="I27" s="16">
        <f t="shared" si="1"/>
        <v>89</v>
      </c>
      <c r="J27" s="63"/>
      <c r="K27" s="64"/>
      <c r="L27" s="24"/>
    </row>
    <row r="28" spans="1:12" ht="14.45" customHeight="1" x14ac:dyDescent="0.25">
      <c r="A28" s="23">
        <v>40927</v>
      </c>
      <c r="B28" s="134"/>
      <c r="C28" s="226" t="s">
        <v>157</v>
      </c>
      <c r="D28" s="226"/>
      <c r="E28" s="19">
        <f t="shared" si="2"/>
        <v>7761</v>
      </c>
      <c r="F28" s="22">
        <v>7855</v>
      </c>
      <c r="G28" s="21">
        <f t="shared" si="0"/>
        <v>94</v>
      </c>
      <c r="H28" s="134" t="s">
        <v>19</v>
      </c>
      <c r="I28" s="16">
        <f t="shared" si="1"/>
        <v>94</v>
      </c>
      <c r="J28" s="63"/>
      <c r="K28" s="64"/>
    </row>
    <row r="29" spans="1:12" ht="14.45" customHeight="1" x14ac:dyDescent="0.25">
      <c r="A29" s="23">
        <v>40928</v>
      </c>
      <c r="B29" s="134"/>
      <c r="C29" s="226" t="s">
        <v>157</v>
      </c>
      <c r="D29" s="226"/>
      <c r="E29" s="19">
        <f t="shared" si="2"/>
        <v>7855</v>
      </c>
      <c r="F29" s="22">
        <v>7961</v>
      </c>
      <c r="G29" s="21">
        <f t="shared" si="0"/>
        <v>106</v>
      </c>
      <c r="H29" s="134" t="s">
        <v>19</v>
      </c>
      <c r="I29" s="16">
        <f t="shared" si="1"/>
        <v>106</v>
      </c>
      <c r="J29" s="63"/>
      <c r="K29" s="64"/>
    </row>
    <row r="30" spans="1:12" ht="15" x14ac:dyDescent="0.25">
      <c r="A30" s="23">
        <v>40929</v>
      </c>
      <c r="B30" s="134"/>
      <c r="C30" s="226" t="s">
        <v>158</v>
      </c>
      <c r="D30" s="226"/>
      <c r="E30" s="19">
        <f>F29</f>
        <v>7961</v>
      </c>
      <c r="F30" s="22">
        <v>8092</v>
      </c>
      <c r="G30" s="21">
        <f t="shared" si="0"/>
        <v>131</v>
      </c>
      <c r="H30" s="134" t="s">
        <v>19</v>
      </c>
      <c r="I30" s="16">
        <f t="shared" si="1"/>
        <v>131</v>
      </c>
      <c r="J30" s="63"/>
      <c r="K30" s="64"/>
    </row>
    <row r="31" spans="1:12" ht="15" x14ac:dyDescent="0.25">
      <c r="A31" s="23">
        <v>40930</v>
      </c>
      <c r="B31" s="134"/>
      <c r="C31" s="226" t="s">
        <v>159</v>
      </c>
      <c r="D31" s="226"/>
      <c r="E31" s="19">
        <f>F30</f>
        <v>8092</v>
      </c>
      <c r="F31" s="22">
        <v>8219</v>
      </c>
      <c r="G31" s="21">
        <f t="shared" si="0"/>
        <v>127</v>
      </c>
      <c r="H31" s="134" t="s">
        <v>19</v>
      </c>
      <c r="I31" s="16">
        <f t="shared" si="1"/>
        <v>127</v>
      </c>
      <c r="J31" s="63"/>
      <c r="K31" s="64"/>
    </row>
    <row r="32" spans="1:12" ht="15" x14ac:dyDescent="0.25">
      <c r="A32" s="23">
        <v>40931</v>
      </c>
      <c r="B32" s="134"/>
      <c r="C32" s="226" t="s">
        <v>157</v>
      </c>
      <c r="D32" s="226"/>
      <c r="E32" s="19">
        <f>F31</f>
        <v>8219</v>
      </c>
      <c r="F32" s="22">
        <v>8314</v>
      </c>
      <c r="G32" s="21">
        <f t="shared" si="0"/>
        <v>95</v>
      </c>
      <c r="H32" s="134" t="s">
        <v>19</v>
      </c>
      <c r="I32" s="16">
        <f t="shared" si="1"/>
        <v>95</v>
      </c>
      <c r="J32" s="63">
        <v>8311</v>
      </c>
      <c r="K32" s="64">
        <v>85.55</v>
      </c>
    </row>
    <row r="33" spans="1:11" ht="15" x14ac:dyDescent="0.25">
      <c r="A33" s="23">
        <v>40932</v>
      </c>
      <c r="B33" s="134"/>
      <c r="C33" s="226" t="s">
        <v>157</v>
      </c>
      <c r="D33" s="226"/>
      <c r="E33" s="19">
        <f t="shared" si="2"/>
        <v>8314</v>
      </c>
      <c r="F33" s="22">
        <v>8369</v>
      </c>
      <c r="G33" s="21">
        <f t="shared" si="0"/>
        <v>55</v>
      </c>
      <c r="H33" s="134" t="s">
        <v>19</v>
      </c>
      <c r="I33" s="16">
        <f t="shared" si="1"/>
        <v>55</v>
      </c>
      <c r="J33" s="63"/>
      <c r="K33" s="64"/>
    </row>
    <row r="34" spans="1:11" ht="15" x14ac:dyDescent="0.25">
      <c r="A34" s="23">
        <v>40933</v>
      </c>
      <c r="B34" s="134"/>
      <c r="C34" s="226" t="s">
        <v>157</v>
      </c>
      <c r="D34" s="226"/>
      <c r="E34" s="19">
        <f t="shared" si="2"/>
        <v>8369</v>
      </c>
      <c r="F34" s="22">
        <v>8415</v>
      </c>
      <c r="G34" s="21">
        <f t="shared" si="0"/>
        <v>46</v>
      </c>
      <c r="H34" s="134" t="s">
        <v>19</v>
      </c>
      <c r="I34" s="16">
        <f t="shared" si="1"/>
        <v>46</v>
      </c>
      <c r="J34" s="63"/>
      <c r="K34" s="64"/>
    </row>
    <row r="35" spans="1:11" ht="15" x14ac:dyDescent="0.25">
      <c r="A35" s="23">
        <v>40935</v>
      </c>
      <c r="B35" s="134"/>
      <c r="C35" s="226" t="s">
        <v>157</v>
      </c>
      <c r="D35" s="226"/>
      <c r="E35" s="19">
        <f t="shared" si="2"/>
        <v>8415</v>
      </c>
      <c r="F35" s="22">
        <v>8499</v>
      </c>
      <c r="G35" s="21">
        <f t="shared" si="0"/>
        <v>84</v>
      </c>
      <c r="H35" s="134" t="s">
        <v>19</v>
      </c>
      <c r="I35" s="16">
        <f t="shared" si="1"/>
        <v>84</v>
      </c>
      <c r="J35" s="63"/>
      <c r="K35" s="64"/>
    </row>
    <row r="36" spans="1:11" ht="15" x14ac:dyDescent="0.25">
      <c r="A36" s="23">
        <v>40938</v>
      </c>
      <c r="B36" s="134"/>
      <c r="C36" s="226" t="s">
        <v>157</v>
      </c>
      <c r="D36" s="226"/>
      <c r="E36" s="19">
        <f t="shared" si="2"/>
        <v>8499</v>
      </c>
      <c r="F36" s="22">
        <v>8633</v>
      </c>
      <c r="G36" s="21">
        <f t="shared" si="0"/>
        <v>134</v>
      </c>
      <c r="H36" s="134" t="s">
        <v>19</v>
      </c>
      <c r="I36" s="16">
        <f t="shared" si="1"/>
        <v>134</v>
      </c>
      <c r="J36" s="63"/>
      <c r="K36" s="64"/>
    </row>
    <row r="37" spans="1:11" ht="15" x14ac:dyDescent="0.25">
      <c r="A37" s="23">
        <v>40939</v>
      </c>
      <c r="B37" s="134"/>
      <c r="C37" s="226" t="s">
        <v>157</v>
      </c>
      <c r="D37" s="226"/>
      <c r="E37" s="19">
        <f t="shared" si="2"/>
        <v>8633</v>
      </c>
      <c r="F37" s="22">
        <v>8732</v>
      </c>
      <c r="G37" s="21">
        <f t="shared" si="0"/>
        <v>99</v>
      </c>
      <c r="H37" s="134" t="s">
        <v>19</v>
      </c>
      <c r="I37" s="16">
        <f t="shared" si="1"/>
        <v>99</v>
      </c>
      <c r="J37" s="63"/>
      <c r="K37" s="64"/>
    </row>
    <row r="38" spans="1:11" ht="14.45" customHeight="1" x14ac:dyDescent="0.25">
      <c r="A38" s="23">
        <v>40940</v>
      </c>
      <c r="B38" s="134"/>
      <c r="C38" s="226" t="s">
        <v>156</v>
      </c>
      <c r="D38" s="226"/>
      <c r="E38" s="19">
        <f t="shared" si="2"/>
        <v>8732</v>
      </c>
      <c r="F38" s="22">
        <v>8821</v>
      </c>
      <c r="G38" s="21">
        <f t="shared" si="0"/>
        <v>89</v>
      </c>
      <c r="H38" s="134" t="s">
        <v>19</v>
      </c>
      <c r="I38" s="16">
        <f t="shared" si="1"/>
        <v>89</v>
      </c>
      <c r="J38" s="63"/>
      <c r="K38" s="64"/>
    </row>
    <row r="39" spans="1:11" ht="15" x14ac:dyDescent="0.25">
      <c r="A39" s="23">
        <v>40941</v>
      </c>
      <c r="B39" s="134"/>
      <c r="C39" s="226" t="s">
        <v>156</v>
      </c>
      <c r="D39" s="226"/>
      <c r="E39" s="19">
        <f t="shared" si="2"/>
        <v>8821</v>
      </c>
      <c r="F39" s="22">
        <v>8902</v>
      </c>
      <c r="G39" s="21">
        <f t="shared" si="0"/>
        <v>81</v>
      </c>
      <c r="H39" s="134" t="s">
        <v>19</v>
      </c>
      <c r="I39" s="16">
        <f t="shared" si="1"/>
        <v>81</v>
      </c>
      <c r="J39" s="63">
        <v>8903</v>
      </c>
      <c r="K39" s="64">
        <v>64.67</v>
      </c>
    </row>
    <row r="40" spans="1:11" ht="15" x14ac:dyDescent="0.25">
      <c r="A40" s="23">
        <v>40942</v>
      </c>
      <c r="B40" s="134"/>
      <c r="C40" s="226" t="s">
        <v>156</v>
      </c>
      <c r="D40" s="226"/>
      <c r="E40" s="19">
        <f t="shared" si="2"/>
        <v>8902</v>
      </c>
      <c r="F40" s="22">
        <v>8989</v>
      </c>
      <c r="G40" s="21">
        <f t="shared" si="0"/>
        <v>87</v>
      </c>
      <c r="H40" s="134" t="s">
        <v>19</v>
      </c>
      <c r="I40" s="16">
        <f t="shared" si="1"/>
        <v>87</v>
      </c>
      <c r="J40" s="63"/>
      <c r="K40" s="64"/>
    </row>
    <row r="41" spans="1:11" ht="15" x14ac:dyDescent="0.25">
      <c r="A41" s="23">
        <v>40945</v>
      </c>
      <c r="B41" s="134"/>
      <c r="C41" s="226" t="s">
        <v>161</v>
      </c>
      <c r="D41" s="226"/>
      <c r="E41" s="19">
        <f t="shared" si="2"/>
        <v>8989</v>
      </c>
      <c r="F41" s="22">
        <v>9456</v>
      </c>
      <c r="G41" s="21">
        <f t="shared" si="0"/>
        <v>467</v>
      </c>
      <c r="H41" s="134" t="s">
        <v>19</v>
      </c>
      <c r="I41" s="16">
        <f t="shared" si="1"/>
        <v>467</v>
      </c>
      <c r="J41" s="63"/>
      <c r="K41" s="64"/>
    </row>
    <row r="42" spans="1:11" ht="15" x14ac:dyDescent="0.25">
      <c r="A42" s="23">
        <v>40946</v>
      </c>
      <c r="B42" s="134"/>
      <c r="C42" s="226" t="s">
        <v>157</v>
      </c>
      <c r="D42" s="226"/>
      <c r="E42" s="19">
        <f t="shared" si="2"/>
        <v>9456</v>
      </c>
      <c r="F42" s="22">
        <v>9555</v>
      </c>
      <c r="G42" s="21">
        <f t="shared" si="0"/>
        <v>99</v>
      </c>
      <c r="H42" s="134" t="s">
        <v>19</v>
      </c>
      <c r="I42" s="16">
        <f t="shared" si="1"/>
        <v>99</v>
      </c>
      <c r="J42" s="63"/>
      <c r="K42" s="64"/>
    </row>
    <row r="43" spans="1:11" ht="15" x14ac:dyDescent="0.25">
      <c r="A43" s="23">
        <v>40947</v>
      </c>
      <c r="B43" s="134"/>
      <c r="C43" s="226" t="s">
        <v>157</v>
      </c>
      <c r="D43" s="226"/>
      <c r="E43" s="19">
        <f t="shared" si="2"/>
        <v>9555</v>
      </c>
      <c r="F43" s="22">
        <v>9649</v>
      </c>
      <c r="G43" s="21">
        <f t="shared" si="0"/>
        <v>94</v>
      </c>
      <c r="H43" s="134" t="s">
        <v>19</v>
      </c>
      <c r="I43" s="16">
        <f t="shared" si="1"/>
        <v>94</v>
      </c>
      <c r="J43" s="63">
        <v>9647</v>
      </c>
      <c r="K43" s="64">
        <v>79.87</v>
      </c>
    </row>
    <row r="44" spans="1:11" ht="15" x14ac:dyDescent="0.25">
      <c r="A44" s="23">
        <v>40948</v>
      </c>
      <c r="B44" s="134"/>
      <c r="C44" s="226" t="s">
        <v>157</v>
      </c>
      <c r="D44" s="226"/>
      <c r="E44" s="19">
        <f t="shared" si="2"/>
        <v>9649</v>
      </c>
      <c r="F44" s="22">
        <v>9744</v>
      </c>
      <c r="G44" s="21">
        <f t="shared" si="0"/>
        <v>95</v>
      </c>
      <c r="H44" s="134" t="s">
        <v>19</v>
      </c>
      <c r="I44" s="16">
        <f t="shared" si="1"/>
        <v>95</v>
      </c>
      <c r="J44" s="63"/>
      <c r="K44" s="64"/>
    </row>
    <row r="45" spans="1:11" ht="15" x14ac:dyDescent="0.25">
      <c r="A45" s="23">
        <v>40949</v>
      </c>
      <c r="B45" s="134"/>
      <c r="C45" s="226" t="s">
        <v>157</v>
      </c>
      <c r="D45" s="226"/>
      <c r="E45" s="19">
        <f t="shared" si="2"/>
        <v>9744</v>
      </c>
      <c r="F45" s="22">
        <v>9940</v>
      </c>
      <c r="G45" s="21">
        <f t="shared" si="0"/>
        <v>196</v>
      </c>
      <c r="H45" s="134" t="s">
        <v>19</v>
      </c>
      <c r="I45" s="16">
        <f t="shared" si="1"/>
        <v>196</v>
      </c>
      <c r="J45" s="63"/>
      <c r="K45" s="64"/>
    </row>
    <row r="46" spans="1:11" ht="15" x14ac:dyDescent="0.25">
      <c r="A46" s="23">
        <v>40951</v>
      </c>
      <c r="B46" s="134"/>
      <c r="C46" s="226" t="s">
        <v>157</v>
      </c>
      <c r="D46" s="226"/>
      <c r="E46" s="19">
        <f t="shared" si="2"/>
        <v>9940</v>
      </c>
      <c r="F46" s="22">
        <v>10000</v>
      </c>
      <c r="G46" s="21">
        <f t="shared" si="0"/>
        <v>60</v>
      </c>
      <c r="H46" s="134" t="s">
        <v>19</v>
      </c>
      <c r="I46" s="16">
        <f t="shared" si="1"/>
        <v>60</v>
      </c>
      <c r="J46" s="63"/>
      <c r="K46" s="64"/>
    </row>
    <row r="47" spans="1:11" ht="15" x14ac:dyDescent="0.25">
      <c r="A47" s="23">
        <v>40952</v>
      </c>
      <c r="B47" s="134"/>
      <c r="C47" s="226" t="s">
        <v>157</v>
      </c>
      <c r="D47" s="226"/>
      <c r="E47" s="19">
        <f t="shared" si="2"/>
        <v>10000</v>
      </c>
      <c r="F47" s="22">
        <v>10145</v>
      </c>
      <c r="G47" s="21">
        <f t="shared" si="0"/>
        <v>145</v>
      </c>
      <c r="H47" s="134" t="s">
        <v>19</v>
      </c>
      <c r="I47" s="16">
        <f t="shared" si="1"/>
        <v>145</v>
      </c>
      <c r="J47" s="63"/>
      <c r="K47" s="64"/>
    </row>
    <row r="48" spans="1:11" ht="15" x14ac:dyDescent="0.25">
      <c r="A48" s="23">
        <v>40953</v>
      </c>
      <c r="B48" s="134"/>
      <c r="C48" s="226" t="s">
        <v>157</v>
      </c>
      <c r="D48" s="226"/>
      <c r="E48" s="19">
        <f t="shared" si="2"/>
        <v>10145</v>
      </c>
      <c r="F48" s="22">
        <v>10231</v>
      </c>
      <c r="G48" s="21">
        <f t="shared" si="0"/>
        <v>86</v>
      </c>
      <c r="H48" s="134" t="s">
        <v>19</v>
      </c>
      <c r="I48" s="16">
        <f t="shared" si="1"/>
        <v>86</v>
      </c>
      <c r="J48" s="63"/>
      <c r="K48" s="64"/>
    </row>
    <row r="49" spans="1:11" ht="15" x14ac:dyDescent="0.25">
      <c r="A49" s="23" t="s">
        <v>162</v>
      </c>
      <c r="B49" s="134"/>
      <c r="C49" s="226" t="s">
        <v>157</v>
      </c>
      <c r="D49" s="226"/>
      <c r="E49" s="19">
        <f t="shared" si="2"/>
        <v>10231</v>
      </c>
      <c r="F49" s="22">
        <v>10328</v>
      </c>
      <c r="G49" s="21">
        <f t="shared" si="0"/>
        <v>97</v>
      </c>
      <c r="H49" s="134" t="s">
        <v>19</v>
      </c>
      <c r="I49" s="16">
        <f t="shared" si="1"/>
        <v>97</v>
      </c>
      <c r="J49" s="63">
        <v>10323</v>
      </c>
      <c r="K49" s="64">
        <v>76.19</v>
      </c>
    </row>
    <row r="50" spans="1:11" ht="15" x14ac:dyDescent="0.25">
      <c r="A50" s="23">
        <v>40954</v>
      </c>
      <c r="B50" s="134"/>
      <c r="C50" s="226" t="s">
        <v>156</v>
      </c>
      <c r="D50" s="226"/>
      <c r="E50" s="19">
        <f t="shared" si="2"/>
        <v>10328</v>
      </c>
      <c r="F50" s="22">
        <v>10444</v>
      </c>
      <c r="G50" s="21">
        <f t="shared" si="0"/>
        <v>116</v>
      </c>
      <c r="H50" s="134" t="s">
        <v>19</v>
      </c>
      <c r="I50" s="16">
        <f t="shared" si="1"/>
        <v>116</v>
      </c>
      <c r="J50" s="63"/>
      <c r="K50" s="64"/>
    </row>
    <row r="51" spans="1:11" ht="15" x14ac:dyDescent="0.25">
      <c r="A51" s="23">
        <v>40955</v>
      </c>
      <c r="B51" s="134"/>
      <c r="C51" s="226" t="s">
        <v>156</v>
      </c>
      <c r="D51" s="226"/>
      <c r="E51" s="19">
        <f t="shared" si="2"/>
        <v>10444</v>
      </c>
      <c r="F51" s="22">
        <v>10617</v>
      </c>
      <c r="G51" s="21">
        <f t="shared" si="0"/>
        <v>173</v>
      </c>
      <c r="H51" s="134" t="s">
        <v>19</v>
      </c>
      <c r="I51" s="16">
        <f t="shared" si="1"/>
        <v>173</v>
      </c>
      <c r="J51" s="63"/>
      <c r="K51" s="64"/>
    </row>
    <row r="52" spans="1:11" ht="15" x14ac:dyDescent="0.25">
      <c r="A52" s="23">
        <v>40959</v>
      </c>
      <c r="B52" s="134"/>
      <c r="C52" s="206" t="s">
        <v>156</v>
      </c>
      <c r="D52" s="207"/>
      <c r="E52" s="19">
        <f t="shared" si="2"/>
        <v>10617</v>
      </c>
      <c r="F52" s="22">
        <v>10705</v>
      </c>
      <c r="G52" s="21">
        <f t="shared" si="0"/>
        <v>88</v>
      </c>
      <c r="H52" s="134" t="s">
        <v>19</v>
      </c>
      <c r="I52" s="16">
        <f t="shared" si="1"/>
        <v>88</v>
      </c>
      <c r="J52" s="63"/>
      <c r="K52" s="64"/>
    </row>
    <row r="53" spans="1:11" ht="15" x14ac:dyDescent="0.25">
      <c r="A53" s="23">
        <v>40960</v>
      </c>
      <c r="B53" s="134"/>
      <c r="C53" s="254" t="s">
        <v>156</v>
      </c>
      <c r="D53" s="255"/>
      <c r="E53" s="19">
        <f t="shared" si="2"/>
        <v>10705</v>
      </c>
      <c r="F53" s="22">
        <v>10795</v>
      </c>
      <c r="G53" s="21">
        <f t="shared" si="0"/>
        <v>90</v>
      </c>
      <c r="H53" s="134" t="s">
        <v>19</v>
      </c>
      <c r="I53" s="16">
        <f t="shared" si="1"/>
        <v>90</v>
      </c>
      <c r="J53" s="63"/>
      <c r="K53" s="64"/>
    </row>
    <row r="54" spans="1:11" ht="15" x14ac:dyDescent="0.25">
      <c r="A54" s="23">
        <v>40961</v>
      </c>
      <c r="B54" s="134"/>
      <c r="C54" s="206" t="s">
        <v>156</v>
      </c>
      <c r="D54" s="207"/>
      <c r="E54" s="19">
        <f t="shared" si="2"/>
        <v>10795</v>
      </c>
      <c r="F54" s="22">
        <v>10892</v>
      </c>
      <c r="G54" s="21">
        <f t="shared" si="0"/>
        <v>97</v>
      </c>
      <c r="H54" s="134" t="s">
        <v>19</v>
      </c>
      <c r="I54" s="16">
        <f t="shared" si="1"/>
        <v>97</v>
      </c>
      <c r="J54" s="63"/>
      <c r="K54" s="64"/>
    </row>
    <row r="55" spans="1:11" ht="14.45" customHeight="1" x14ac:dyDescent="0.25">
      <c r="A55" s="23">
        <v>40962</v>
      </c>
      <c r="B55" s="134"/>
      <c r="C55" s="206" t="s">
        <v>157</v>
      </c>
      <c r="D55" s="207"/>
      <c r="E55" s="19">
        <f t="shared" si="2"/>
        <v>10892</v>
      </c>
      <c r="F55" s="22">
        <v>10995</v>
      </c>
      <c r="G55" s="21">
        <f t="shared" si="0"/>
        <v>103</v>
      </c>
      <c r="H55" s="134" t="s">
        <v>19</v>
      </c>
      <c r="I55" s="16">
        <f t="shared" si="1"/>
        <v>103</v>
      </c>
      <c r="J55" s="63">
        <v>10992</v>
      </c>
      <c r="K55" s="64">
        <v>78.77</v>
      </c>
    </row>
    <row r="56" spans="1:11" ht="15" x14ac:dyDescent="0.25">
      <c r="A56" s="23" t="s">
        <v>163</v>
      </c>
      <c r="B56" s="134"/>
      <c r="C56" s="206" t="s">
        <v>166</v>
      </c>
      <c r="D56" s="207"/>
      <c r="E56" s="19">
        <f t="shared" si="2"/>
        <v>10995</v>
      </c>
      <c r="F56" s="22">
        <v>11828</v>
      </c>
      <c r="G56" s="21">
        <f t="shared" si="0"/>
        <v>833</v>
      </c>
      <c r="H56" s="134" t="s">
        <v>19</v>
      </c>
      <c r="I56" s="16">
        <f t="shared" si="1"/>
        <v>833</v>
      </c>
      <c r="J56" s="63">
        <v>11432</v>
      </c>
      <c r="K56" s="64">
        <v>45.49</v>
      </c>
    </row>
    <row r="57" spans="1:11" ht="15" x14ac:dyDescent="0.25">
      <c r="A57" s="23">
        <v>40966</v>
      </c>
      <c r="B57" s="134"/>
      <c r="C57" s="206" t="s">
        <v>156</v>
      </c>
      <c r="D57" s="207"/>
      <c r="E57" s="19">
        <f t="shared" si="2"/>
        <v>11828</v>
      </c>
      <c r="F57" s="22">
        <v>11910</v>
      </c>
      <c r="G57" s="21">
        <f t="shared" si="0"/>
        <v>82</v>
      </c>
      <c r="H57" s="134" t="s">
        <v>19</v>
      </c>
      <c r="I57" s="16">
        <f t="shared" si="1"/>
        <v>82</v>
      </c>
      <c r="J57" s="63"/>
      <c r="K57" s="64"/>
    </row>
    <row r="58" spans="1:11" ht="15" x14ac:dyDescent="0.25">
      <c r="A58" s="23">
        <v>40967</v>
      </c>
      <c r="B58" s="134"/>
      <c r="C58" s="206" t="s">
        <v>156</v>
      </c>
      <c r="D58" s="207"/>
      <c r="E58" s="19">
        <f t="shared" si="2"/>
        <v>11910</v>
      </c>
      <c r="F58" s="22">
        <v>11996</v>
      </c>
      <c r="G58" s="21">
        <f t="shared" si="0"/>
        <v>86</v>
      </c>
      <c r="H58" s="134" t="s">
        <v>19</v>
      </c>
      <c r="I58" s="16">
        <f t="shared" si="1"/>
        <v>86</v>
      </c>
      <c r="J58" s="63"/>
      <c r="K58" s="64"/>
    </row>
    <row r="59" spans="1:11" ht="15" x14ac:dyDescent="0.25">
      <c r="A59" s="23">
        <v>40968</v>
      </c>
      <c r="B59" s="134"/>
      <c r="C59" s="206" t="s">
        <v>156</v>
      </c>
      <c r="D59" s="207"/>
      <c r="E59" s="19">
        <f t="shared" si="2"/>
        <v>11996</v>
      </c>
      <c r="F59" s="22">
        <v>12097</v>
      </c>
      <c r="G59" s="21">
        <f t="shared" si="0"/>
        <v>101</v>
      </c>
      <c r="H59" s="134" t="s">
        <v>19</v>
      </c>
      <c r="I59" s="16">
        <f t="shared" si="1"/>
        <v>101</v>
      </c>
      <c r="J59" s="63"/>
      <c r="K59" s="64"/>
    </row>
    <row r="60" spans="1:11" ht="15" x14ac:dyDescent="0.25">
      <c r="A60" s="23">
        <v>40969</v>
      </c>
      <c r="B60" s="134"/>
      <c r="C60" s="206" t="s">
        <v>156</v>
      </c>
      <c r="D60" s="207"/>
      <c r="E60" s="19">
        <f t="shared" si="2"/>
        <v>12097</v>
      </c>
      <c r="F60" s="22">
        <v>12180</v>
      </c>
      <c r="G60" s="21">
        <f t="shared" si="0"/>
        <v>83</v>
      </c>
      <c r="H60" s="134" t="s">
        <v>19</v>
      </c>
      <c r="I60" s="16">
        <f t="shared" si="1"/>
        <v>83</v>
      </c>
      <c r="J60" s="63">
        <v>12092</v>
      </c>
      <c r="K60" s="65">
        <v>64.19</v>
      </c>
    </row>
    <row r="61" spans="1:11" ht="15" x14ac:dyDescent="0.25">
      <c r="A61" s="23">
        <v>40970</v>
      </c>
      <c r="B61" s="134"/>
      <c r="C61" s="206" t="s">
        <v>156</v>
      </c>
      <c r="D61" s="207"/>
      <c r="E61" s="19">
        <f t="shared" si="2"/>
        <v>12180</v>
      </c>
      <c r="F61" s="22">
        <v>12289</v>
      </c>
      <c r="G61" s="21">
        <f t="shared" si="0"/>
        <v>109</v>
      </c>
      <c r="H61" s="134" t="s">
        <v>19</v>
      </c>
      <c r="I61" s="16">
        <f t="shared" si="1"/>
        <v>109</v>
      </c>
      <c r="J61" s="63"/>
      <c r="K61" s="65"/>
    </row>
    <row r="62" spans="1:11" ht="15" x14ac:dyDescent="0.25">
      <c r="A62" s="23">
        <v>40971</v>
      </c>
      <c r="B62" s="134"/>
      <c r="C62" s="206" t="s">
        <v>167</v>
      </c>
      <c r="D62" s="207"/>
      <c r="E62" s="19">
        <f t="shared" si="2"/>
        <v>12289</v>
      </c>
      <c r="F62" s="22">
        <v>12380</v>
      </c>
      <c r="G62" s="21">
        <f t="shared" si="0"/>
        <v>91</v>
      </c>
      <c r="H62" s="134" t="s">
        <v>19</v>
      </c>
      <c r="I62" s="16">
        <f t="shared" si="1"/>
        <v>91</v>
      </c>
      <c r="J62" s="63"/>
      <c r="K62" s="65"/>
    </row>
    <row r="63" spans="1:11" ht="15" x14ac:dyDescent="0.25">
      <c r="A63" s="23">
        <v>40973</v>
      </c>
      <c r="B63" s="134"/>
      <c r="C63" s="206" t="s">
        <v>156</v>
      </c>
      <c r="D63" s="207"/>
      <c r="E63" s="19">
        <f t="shared" si="2"/>
        <v>12380</v>
      </c>
      <c r="F63" s="22">
        <v>12474</v>
      </c>
      <c r="G63" s="21">
        <f t="shared" si="0"/>
        <v>94</v>
      </c>
      <c r="H63" s="134" t="s">
        <v>19</v>
      </c>
      <c r="I63" s="16">
        <f t="shared" si="1"/>
        <v>94</v>
      </c>
      <c r="J63" s="63"/>
      <c r="K63" s="65"/>
    </row>
    <row r="64" spans="1:11" ht="15" x14ac:dyDescent="0.25">
      <c r="A64" s="23">
        <v>41096</v>
      </c>
      <c r="B64" s="134"/>
      <c r="C64" s="206" t="s">
        <v>156</v>
      </c>
      <c r="D64" s="207"/>
      <c r="E64" s="19">
        <f t="shared" si="2"/>
        <v>12474</v>
      </c>
      <c r="F64" s="18">
        <v>12559</v>
      </c>
      <c r="G64" s="17">
        <f t="shared" si="0"/>
        <v>85</v>
      </c>
      <c r="H64" s="134" t="s">
        <v>19</v>
      </c>
      <c r="I64" s="16">
        <f t="shared" si="1"/>
        <v>85</v>
      </c>
      <c r="J64" s="63"/>
      <c r="K64" s="65"/>
    </row>
    <row r="65" spans="1:11" ht="15" x14ac:dyDescent="0.25">
      <c r="A65" s="20">
        <v>40975</v>
      </c>
      <c r="B65" s="44"/>
      <c r="C65" s="206" t="s">
        <v>157</v>
      </c>
      <c r="D65" s="207"/>
      <c r="E65" s="19">
        <f t="shared" si="2"/>
        <v>12559</v>
      </c>
      <c r="F65" s="22">
        <v>12671</v>
      </c>
      <c r="G65" s="21">
        <f t="shared" si="0"/>
        <v>112</v>
      </c>
      <c r="H65" s="134" t="s">
        <v>19</v>
      </c>
      <c r="I65" s="16">
        <f t="shared" si="1"/>
        <v>112</v>
      </c>
      <c r="J65" s="63">
        <v>12651</v>
      </c>
      <c r="K65" s="65">
        <v>63.94</v>
      </c>
    </row>
    <row r="66" spans="1:11" ht="15" x14ac:dyDescent="0.25">
      <c r="A66" s="23">
        <v>40976</v>
      </c>
      <c r="B66" s="134"/>
      <c r="C66" s="206" t="s">
        <v>156</v>
      </c>
      <c r="D66" s="207"/>
      <c r="E66" s="19">
        <f t="shared" si="2"/>
        <v>12671</v>
      </c>
      <c r="F66" s="22">
        <v>12796</v>
      </c>
      <c r="G66" s="21">
        <f t="shared" si="0"/>
        <v>125</v>
      </c>
      <c r="H66" s="134" t="s">
        <v>19</v>
      </c>
      <c r="I66" s="16">
        <f t="shared" si="1"/>
        <v>125</v>
      </c>
      <c r="J66" s="63"/>
      <c r="K66" s="65"/>
    </row>
    <row r="67" spans="1:11" ht="15" x14ac:dyDescent="0.25">
      <c r="A67" s="23">
        <v>40977</v>
      </c>
      <c r="B67" s="134"/>
      <c r="C67" s="206" t="s">
        <v>156</v>
      </c>
      <c r="D67" s="207"/>
      <c r="E67" s="19">
        <f t="shared" si="2"/>
        <v>12796</v>
      </c>
      <c r="F67" s="22">
        <v>12895</v>
      </c>
      <c r="G67" s="21">
        <f t="shared" si="0"/>
        <v>99</v>
      </c>
      <c r="H67" s="134" t="s">
        <v>19</v>
      </c>
      <c r="I67" s="16">
        <f t="shared" si="1"/>
        <v>99</v>
      </c>
      <c r="J67" s="63">
        <v>12876</v>
      </c>
      <c r="K67" s="65">
        <v>25.31</v>
      </c>
    </row>
    <row r="68" spans="1:11" ht="15" x14ac:dyDescent="0.25">
      <c r="A68" s="23" t="s">
        <v>164</v>
      </c>
      <c r="B68" s="134"/>
      <c r="C68" s="206" t="s">
        <v>168</v>
      </c>
      <c r="D68" s="207"/>
      <c r="E68" s="19">
        <f t="shared" si="2"/>
        <v>12895</v>
      </c>
      <c r="F68" s="22">
        <v>13273</v>
      </c>
      <c r="G68" s="21">
        <f t="shared" si="0"/>
        <v>378</v>
      </c>
      <c r="H68" s="134" t="s">
        <v>19</v>
      </c>
      <c r="I68" s="16">
        <f t="shared" si="1"/>
        <v>378</v>
      </c>
      <c r="J68" s="63"/>
      <c r="K68" s="65"/>
    </row>
    <row r="69" spans="1:11" ht="15" x14ac:dyDescent="0.25">
      <c r="A69" s="23">
        <v>40980</v>
      </c>
      <c r="B69" s="134"/>
      <c r="C69" s="206" t="s">
        <v>156</v>
      </c>
      <c r="D69" s="207"/>
      <c r="E69" s="19">
        <f t="shared" si="2"/>
        <v>13273</v>
      </c>
      <c r="F69" s="22">
        <v>13357</v>
      </c>
      <c r="G69" s="21">
        <f t="shared" si="0"/>
        <v>84</v>
      </c>
      <c r="H69" s="134" t="s">
        <v>19</v>
      </c>
      <c r="I69" s="16">
        <f t="shared" si="1"/>
        <v>84</v>
      </c>
      <c r="J69" s="63"/>
      <c r="K69" s="65"/>
    </row>
    <row r="70" spans="1:11" ht="15" x14ac:dyDescent="0.25">
      <c r="A70" s="23" t="s">
        <v>165</v>
      </c>
      <c r="B70" s="134"/>
      <c r="C70" s="206" t="s">
        <v>157</v>
      </c>
      <c r="D70" s="207"/>
      <c r="E70" s="19">
        <f t="shared" si="2"/>
        <v>13357</v>
      </c>
      <c r="F70" s="18">
        <v>13455</v>
      </c>
      <c r="G70" s="17">
        <f t="shared" si="0"/>
        <v>98</v>
      </c>
      <c r="H70" s="134" t="s">
        <v>19</v>
      </c>
      <c r="I70" s="16">
        <f t="shared" si="1"/>
        <v>98</v>
      </c>
      <c r="J70" s="63"/>
      <c r="K70" s="65"/>
    </row>
    <row r="71" spans="1:11" ht="15" x14ac:dyDescent="0.25">
      <c r="A71" s="20">
        <v>40983</v>
      </c>
      <c r="B71" s="44"/>
      <c r="C71" s="206" t="s">
        <v>156</v>
      </c>
      <c r="D71" s="207"/>
      <c r="E71" s="19">
        <f t="shared" si="2"/>
        <v>13455</v>
      </c>
      <c r="F71" s="18">
        <v>13540</v>
      </c>
      <c r="G71" s="17">
        <f t="shared" si="0"/>
        <v>85</v>
      </c>
      <c r="H71" s="134" t="s">
        <v>19</v>
      </c>
      <c r="I71" s="16">
        <f t="shared" si="1"/>
        <v>85</v>
      </c>
      <c r="J71" s="63">
        <v>13537</v>
      </c>
      <c r="K71" s="65">
        <v>67.8</v>
      </c>
    </row>
    <row r="72" spans="1:11" ht="15" x14ac:dyDescent="0.25">
      <c r="A72" s="23">
        <v>40984</v>
      </c>
      <c r="B72" s="134"/>
      <c r="C72" s="206" t="s">
        <v>157</v>
      </c>
      <c r="D72" s="207"/>
      <c r="E72" s="19">
        <f>F71</f>
        <v>13540</v>
      </c>
      <c r="F72" s="22">
        <v>13631</v>
      </c>
      <c r="G72" s="21">
        <f t="shared" si="0"/>
        <v>91</v>
      </c>
      <c r="H72" s="134" t="s">
        <v>19</v>
      </c>
      <c r="I72" s="16">
        <f t="shared" si="1"/>
        <v>91</v>
      </c>
      <c r="J72" s="63"/>
      <c r="K72" s="65"/>
    </row>
    <row r="73" spans="1:11" ht="15" x14ac:dyDescent="0.25">
      <c r="A73" s="20">
        <v>40985</v>
      </c>
      <c r="B73" s="44"/>
      <c r="C73" s="226" t="s">
        <v>170</v>
      </c>
      <c r="D73" s="226"/>
      <c r="E73" s="19">
        <f t="shared" si="2"/>
        <v>13631</v>
      </c>
      <c r="F73" s="18">
        <v>13710</v>
      </c>
      <c r="G73" s="17">
        <f t="shared" si="0"/>
        <v>79</v>
      </c>
      <c r="H73" s="134" t="s">
        <v>19</v>
      </c>
      <c r="I73" s="16">
        <f t="shared" si="1"/>
        <v>79</v>
      </c>
      <c r="J73" s="63"/>
      <c r="K73" s="65"/>
    </row>
    <row r="74" spans="1:11" ht="15" x14ac:dyDescent="0.25">
      <c r="A74" s="23" t="s">
        <v>169</v>
      </c>
      <c r="B74" s="134"/>
      <c r="C74" s="226" t="s">
        <v>170</v>
      </c>
      <c r="D74" s="226"/>
      <c r="E74" s="19">
        <f t="shared" si="2"/>
        <v>13710</v>
      </c>
      <c r="F74" s="22">
        <v>13855</v>
      </c>
      <c r="G74" s="21">
        <f t="shared" si="0"/>
        <v>145</v>
      </c>
      <c r="H74" s="134" t="s">
        <v>19</v>
      </c>
      <c r="I74" s="16">
        <f t="shared" si="1"/>
        <v>145</v>
      </c>
      <c r="J74" s="63"/>
      <c r="K74" s="65"/>
    </row>
    <row r="75" spans="1:11" ht="15" x14ac:dyDescent="0.25">
      <c r="A75" s="23">
        <v>40988</v>
      </c>
      <c r="B75" s="134"/>
      <c r="C75" s="206" t="s">
        <v>156</v>
      </c>
      <c r="D75" s="207"/>
      <c r="E75" s="19">
        <f t="shared" si="2"/>
        <v>13855</v>
      </c>
      <c r="F75" s="22">
        <v>13954</v>
      </c>
      <c r="G75" s="21">
        <f t="shared" si="0"/>
        <v>99</v>
      </c>
      <c r="H75" s="134" t="s">
        <v>19</v>
      </c>
      <c r="I75" s="16">
        <f t="shared" si="1"/>
        <v>99</v>
      </c>
      <c r="J75" s="63"/>
      <c r="K75" s="65"/>
    </row>
    <row r="76" spans="1:11" ht="15" x14ac:dyDescent="0.25">
      <c r="A76" s="23">
        <v>40989</v>
      </c>
      <c r="B76" s="134"/>
      <c r="C76" s="206" t="s">
        <v>156</v>
      </c>
      <c r="D76" s="207"/>
      <c r="E76" s="19">
        <f t="shared" si="2"/>
        <v>13954</v>
      </c>
      <c r="F76" s="22">
        <v>14049</v>
      </c>
      <c r="G76" s="21">
        <f t="shared" si="0"/>
        <v>95</v>
      </c>
      <c r="H76" s="134" t="s">
        <v>19</v>
      </c>
      <c r="I76" s="16">
        <f t="shared" si="1"/>
        <v>95</v>
      </c>
      <c r="J76" s="63"/>
      <c r="K76" s="65"/>
    </row>
    <row r="77" spans="1:11" ht="15" x14ac:dyDescent="0.25">
      <c r="A77" s="23">
        <v>40990</v>
      </c>
      <c r="B77" s="134"/>
      <c r="C77" s="206" t="s">
        <v>156</v>
      </c>
      <c r="D77" s="207"/>
      <c r="E77" s="19">
        <f t="shared" si="2"/>
        <v>14049</v>
      </c>
      <c r="F77" s="22">
        <v>14151</v>
      </c>
      <c r="G77" s="21">
        <f t="shared" si="0"/>
        <v>102</v>
      </c>
      <c r="H77" s="134" t="s">
        <v>19</v>
      </c>
      <c r="I77" s="16">
        <f t="shared" si="1"/>
        <v>102</v>
      </c>
      <c r="J77" s="63"/>
      <c r="K77" s="65"/>
    </row>
    <row r="78" spans="1:11" ht="15" x14ac:dyDescent="0.25">
      <c r="A78" s="23">
        <v>40991</v>
      </c>
      <c r="B78" s="134"/>
      <c r="C78" s="206" t="s">
        <v>156</v>
      </c>
      <c r="D78" s="207"/>
      <c r="E78" s="19">
        <f t="shared" si="2"/>
        <v>14151</v>
      </c>
      <c r="F78" s="22">
        <v>14252</v>
      </c>
      <c r="G78" s="21">
        <f t="shared" si="0"/>
        <v>101</v>
      </c>
      <c r="H78" s="134" t="s">
        <v>19</v>
      </c>
      <c r="I78" s="16">
        <f t="shared" si="1"/>
        <v>101</v>
      </c>
      <c r="J78" s="63"/>
      <c r="K78" s="65"/>
    </row>
    <row r="79" spans="1:11" ht="15" x14ac:dyDescent="0.25">
      <c r="A79" s="20">
        <v>40992</v>
      </c>
      <c r="B79" s="44"/>
      <c r="C79" s="206" t="s">
        <v>171</v>
      </c>
      <c r="D79" s="207"/>
      <c r="E79" s="19">
        <f t="shared" si="2"/>
        <v>14252</v>
      </c>
      <c r="F79" s="18">
        <v>14626</v>
      </c>
      <c r="G79" s="17">
        <f t="shared" si="0"/>
        <v>374</v>
      </c>
      <c r="H79" s="134" t="s">
        <v>19</v>
      </c>
      <c r="I79" s="16">
        <f t="shared" si="1"/>
        <v>374</v>
      </c>
      <c r="J79" s="63"/>
      <c r="K79" s="65"/>
    </row>
    <row r="80" spans="1:11" ht="15" x14ac:dyDescent="0.25">
      <c r="A80" s="20">
        <v>40994</v>
      </c>
      <c r="B80" s="44"/>
      <c r="C80" s="206" t="s">
        <v>156</v>
      </c>
      <c r="D80" s="207"/>
      <c r="E80" s="19">
        <f t="shared" si="2"/>
        <v>14626</v>
      </c>
      <c r="F80" s="18">
        <v>14714</v>
      </c>
      <c r="G80" s="17">
        <f t="shared" si="0"/>
        <v>88</v>
      </c>
      <c r="H80" s="134" t="s">
        <v>19</v>
      </c>
      <c r="I80" s="16">
        <f t="shared" si="1"/>
        <v>88</v>
      </c>
      <c r="J80" s="63"/>
      <c r="K80" s="65"/>
    </row>
    <row r="81" spans="1:11" ht="15" x14ac:dyDescent="0.25">
      <c r="A81" s="23">
        <v>40995</v>
      </c>
      <c r="B81" s="134"/>
      <c r="C81" s="206" t="s">
        <v>156</v>
      </c>
      <c r="D81" s="207"/>
      <c r="E81" s="19">
        <f>F60</f>
        <v>12180</v>
      </c>
      <c r="F81" s="22">
        <v>14803</v>
      </c>
      <c r="G81" s="21">
        <f t="shared" si="0"/>
        <v>2623</v>
      </c>
      <c r="H81" s="134" t="s">
        <v>19</v>
      </c>
      <c r="I81" s="16">
        <f t="shared" si="1"/>
        <v>2623</v>
      </c>
      <c r="J81" s="63"/>
      <c r="K81" s="65"/>
    </row>
    <row r="82" spans="1:11" ht="15" x14ac:dyDescent="0.25">
      <c r="A82" s="23">
        <v>40996</v>
      </c>
      <c r="B82" s="134"/>
      <c r="C82" s="206" t="s">
        <v>156</v>
      </c>
      <c r="D82" s="207"/>
      <c r="E82" s="19">
        <f t="shared" si="2"/>
        <v>14803</v>
      </c>
      <c r="F82" s="22">
        <v>14910</v>
      </c>
      <c r="G82" s="21">
        <f t="shared" ref="G82:G139" si="3">F82-E82</f>
        <v>107</v>
      </c>
      <c r="H82" s="134" t="s">
        <v>19</v>
      </c>
      <c r="I82" s="16">
        <f t="shared" si="1"/>
        <v>107</v>
      </c>
      <c r="J82" s="63"/>
      <c r="K82" s="65"/>
    </row>
    <row r="83" spans="1:11" ht="15" x14ac:dyDescent="0.25">
      <c r="A83" s="23">
        <v>40997</v>
      </c>
      <c r="B83" s="134"/>
      <c r="C83" s="206" t="s">
        <v>172</v>
      </c>
      <c r="D83" s="207"/>
      <c r="E83" s="19">
        <f t="shared" si="2"/>
        <v>14910</v>
      </c>
      <c r="F83" s="22">
        <v>15000</v>
      </c>
      <c r="G83" s="21">
        <f t="shared" si="3"/>
        <v>90</v>
      </c>
      <c r="H83" s="134" t="s">
        <v>19</v>
      </c>
      <c r="I83" s="16">
        <f t="shared" si="1"/>
        <v>90</v>
      </c>
      <c r="J83" s="63"/>
      <c r="K83" s="65"/>
    </row>
    <row r="84" spans="1:11" ht="15" x14ac:dyDescent="0.25">
      <c r="A84" s="20">
        <v>40998</v>
      </c>
      <c r="B84" s="44"/>
      <c r="C84" s="206" t="s">
        <v>156</v>
      </c>
      <c r="D84" s="207"/>
      <c r="E84" s="19">
        <f t="shared" si="2"/>
        <v>15000</v>
      </c>
      <c r="F84" s="18">
        <v>15120</v>
      </c>
      <c r="G84" s="17">
        <f t="shared" si="3"/>
        <v>120</v>
      </c>
      <c r="H84" s="134" t="s">
        <v>19</v>
      </c>
      <c r="I84" s="16">
        <f t="shared" si="1"/>
        <v>120</v>
      </c>
      <c r="J84" s="63"/>
      <c r="K84" s="65"/>
    </row>
    <row r="85" spans="1:11" ht="15" x14ac:dyDescent="0.25">
      <c r="A85" s="23"/>
      <c r="B85" s="134"/>
      <c r="C85" s="226" t="s">
        <v>20</v>
      </c>
      <c r="D85" s="226"/>
      <c r="E85" s="19">
        <f t="shared" si="2"/>
        <v>15120</v>
      </c>
      <c r="F85" s="22"/>
      <c r="G85" s="21">
        <f t="shared" si="3"/>
        <v>-15120</v>
      </c>
      <c r="H85" s="134" t="s">
        <v>19</v>
      </c>
      <c r="I85" s="16">
        <f t="shared" si="1"/>
        <v>-15120</v>
      </c>
      <c r="J85" s="63"/>
      <c r="K85" s="65"/>
    </row>
    <row r="86" spans="1:11" ht="15" x14ac:dyDescent="0.25">
      <c r="A86" s="23"/>
      <c r="B86" s="134"/>
      <c r="C86" s="226" t="s">
        <v>20</v>
      </c>
      <c r="D86" s="226"/>
      <c r="E86" s="19">
        <f t="shared" si="2"/>
        <v>0</v>
      </c>
      <c r="F86" s="22"/>
      <c r="G86" s="21">
        <f t="shared" si="3"/>
        <v>0</v>
      </c>
      <c r="H86" s="134" t="s">
        <v>19</v>
      </c>
      <c r="I86" s="16">
        <f t="shared" si="1"/>
        <v>0</v>
      </c>
      <c r="J86" s="63"/>
      <c r="K86" s="65"/>
    </row>
    <row r="87" spans="1:11" ht="15" x14ac:dyDescent="0.25">
      <c r="A87" s="23"/>
      <c r="B87" s="134"/>
      <c r="C87" s="226" t="s">
        <v>20</v>
      </c>
      <c r="D87" s="226"/>
      <c r="E87" s="19">
        <f t="shared" si="2"/>
        <v>0</v>
      </c>
      <c r="F87" s="22"/>
      <c r="G87" s="21">
        <f t="shared" si="3"/>
        <v>0</v>
      </c>
      <c r="H87" s="134" t="s">
        <v>19</v>
      </c>
      <c r="I87" s="16">
        <f t="shared" si="1"/>
        <v>0</v>
      </c>
      <c r="J87" s="63"/>
      <c r="K87" s="65"/>
    </row>
    <row r="88" spans="1:11" ht="15" x14ac:dyDescent="0.25">
      <c r="A88" s="23"/>
      <c r="B88" s="134"/>
      <c r="C88" s="226" t="s">
        <v>20</v>
      </c>
      <c r="D88" s="226"/>
      <c r="E88" s="19">
        <f t="shared" si="2"/>
        <v>0</v>
      </c>
      <c r="F88" s="22"/>
      <c r="G88" s="21">
        <f t="shared" si="3"/>
        <v>0</v>
      </c>
      <c r="H88" s="134" t="s">
        <v>19</v>
      </c>
      <c r="I88" s="16">
        <f t="shared" si="1"/>
        <v>0</v>
      </c>
      <c r="J88" s="63"/>
      <c r="K88" s="65"/>
    </row>
    <row r="89" spans="1:11" ht="15" x14ac:dyDescent="0.25">
      <c r="A89" s="23"/>
      <c r="B89" s="134"/>
      <c r="C89" s="226" t="s">
        <v>20</v>
      </c>
      <c r="D89" s="226"/>
      <c r="E89" s="19">
        <f t="shared" si="2"/>
        <v>0</v>
      </c>
      <c r="F89" s="22"/>
      <c r="G89" s="21">
        <f t="shared" si="3"/>
        <v>0</v>
      </c>
      <c r="H89" s="134" t="s">
        <v>19</v>
      </c>
      <c r="I89" s="16">
        <f t="shared" si="1"/>
        <v>0</v>
      </c>
      <c r="J89" s="63"/>
      <c r="K89" s="65"/>
    </row>
    <row r="90" spans="1:11" ht="15" x14ac:dyDescent="0.25">
      <c r="A90" s="20"/>
      <c r="B90" s="44"/>
      <c r="C90" s="226" t="s">
        <v>20</v>
      </c>
      <c r="D90" s="226"/>
      <c r="E90" s="19">
        <f t="shared" si="2"/>
        <v>0</v>
      </c>
      <c r="F90" s="18"/>
      <c r="G90" s="17">
        <f t="shared" si="3"/>
        <v>0</v>
      </c>
      <c r="H90" s="134" t="s">
        <v>19</v>
      </c>
      <c r="I90" s="16">
        <f t="shared" si="1"/>
        <v>0</v>
      </c>
      <c r="J90" s="63"/>
      <c r="K90" s="65"/>
    </row>
    <row r="91" spans="1:11" ht="15" x14ac:dyDescent="0.25">
      <c r="A91" s="20"/>
      <c r="B91" s="44"/>
      <c r="C91" s="226" t="s">
        <v>20</v>
      </c>
      <c r="D91" s="226"/>
      <c r="E91" s="19">
        <f t="shared" si="2"/>
        <v>0</v>
      </c>
      <c r="F91" s="18"/>
      <c r="G91" s="17">
        <f t="shared" si="3"/>
        <v>0</v>
      </c>
      <c r="H91" s="134" t="s">
        <v>19</v>
      </c>
      <c r="I91" s="16">
        <f t="shared" si="1"/>
        <v>0</v>
      </c>
      <c r="J91" s="63"/>
      <c r="K91" s="65"/>
    </row>
    <row r="92" spans="1:11" ht="15" x14ac:dyDescent="0.25">
      <c r="A92" s="23"/>
      <c r="B92" s="134"/>
      <c r="C92" s="226" t="s">
        <v>20</v>
      </c>
      <c r="D92" s="226"/>
      <c r="E92" s="19">
        <f t="shared" si="2"/>
        <v>0</v>
      </c>
      <c r="F92" s="22"/>
      <c r="G92" s="21">
        <f t="shared" si="3"/>
        <v>0</v>
      </c>
      <c r="H92" s="134" t="s">
        <v>19</v>
      </c>
      <c r="I92" s="16">
        <f t="shared" ref="I92:I139" si="4">IF(H92="Business", G92, "0")</f>
        <v>0</v>
      </c>
      <c r="J92" s="63"/>
      <c r="K92" s="62"/>
    </row>
    <row r="93" spans="1:11" ht="14.45" customHeight="1" x14ac:dyDescent="0.25">
      <c r="A93" s="23"/>
      <c r="B93" s="134"/>
      <c r="C93" s="226" t="s">
        <v>20</v>
      </c>
      <c r="D93" s="226"/>
      <c r="E93" s="19">
        <f t="shared" ref="E93:E139" si="5">F92</f>
        <v>0</v>
      </c>
      <c r="F93" s="22"/>
      <c r="G93" s="21">
        <f t="shared" si="3"/>
        <v>0</v>
      </c>
      <c r="H93" s="134" t="s">
        <v>19</v>
      </c>
      <c r="I93" s="16">
        <f t="shared" si="4"/>
        <v>0</v>
      </c>
      <c r="J93" s="63"/>
      <c r="K93" s="62"/>
    </row>
    <row r="94" spans="1:11" ht="13.9" customHeight="1" x14ac:dyDescent="0.25">
      <c r="A94" s="23"/>
      <c r="B94" s="134"/>
      <c r="C94" s="226" t="s">
        <v>20</v>
      </c>
      <c r="D94" s="226"/>
      <c r="E94" s="19">
        <f t="shared" si="5"/>
        <v>0</v>
      </c>
      <c r="F94" s="22"/>
      <c r="G94" s="21">
        <f t="shared" si="3"/>
        <v>0</v>
      </c>
      <c r="H94" s="134" t="s">
        <v>19</v>
      </c>
      <c r="I94" s="16">
        <f t="shared" si="4"/>
        <v>0</v>
      </c>
      <c r="J94" s="63"/>
      <c r="K94" s="62"/>
    </row>
    <row r="95" spans="1:11" ht="15" x14ac:dyDescent="0.25">
      <c r="A95" s="23"/>
      <c r="B95" s="134"/>
      <c r="C95" s="226" t="s">
        <v>20</v>
      </c>
      <c r="D95" s="226"/>
      <c r="E95" s="19">
        <f t="shared" si="5"/>
        <v>0</v>
      </c>
      <c r="F95" s="22"/>
      <c r="G95" s="21">
        <f t="shared" si="3"/>
        <v>0</v>
      </c>
      <c r="H95" s="134" t="s">
        <v>19</v>
      </c>
      <c r="I95" s="16">
        <f t="shared" si="4"/>
        <v>0</v>
      </c>
      <c r="J95" s="63"/>
      <c r="K95" s="62"/>
    </row>
    <row r="96" spans="1:11" ht="15" x14ac:dyDescent="0.25">
      <c r="A96" s="23"/>
      <c r="B96" s="134"/>
      <c r="C96" s="226" t="s">
        <v>20</v>
      </c>
      <c r="D96" s="226"/>
      <c r="E96" s="19">
        <f t="shared" si="5"/>
        <v>0</v>
      </c>
      <c r="F96" s="22"/>
      <c r="G96" s="21">
        <f t="shared" si="3"/>
        <v>0</v>
      </c>
      <c r="H96" s="134" t="s">
        <v>19</v>
      </c>
      <c r="I96" s="16">
        <f t="shared" si="4"/>
        <v>0</v>
      </c>
      <c r="J96" s="63"/>
      <c r="K96" s="62"/>
    </row>
    <row r="97" spans="1:11" ht="15" x14ac:dyDescent="0.25">
      <c r="A97" s="23"/>
      <c r="B97" s="134"/>
      <c r="C97" s="226" t="s">
        <v>20</v>
      </c>
      <c r="D97" s="226"/>
      <c r="E97" s="19">
        <f t="shared" si="5"/>
        <v>0</v>
      </c>
      <c r="F97" s="22"/>
      <c r="G97" s="21">
        <f t="shared" si="3"/>
        <v>0</v>
      </c>
      <c r="H97" s="134" t="s">
        <v>19</v>
      </c>
      <c r="I97" s="16">
        <f t="shared" si="4"/>
        <v>0</v>
      </c>
      <c r="J97" s="63"/>
      <c r="K97" s="62"/>
    </row>
    <row r="98" spans="1:11" ht="15" x14ac:dyDescent="0.25">
      <c r="A98" s="23"/>
      <c r="B98" s="134"/>
      <c r="C98" s="226" t="s">
        <v>20</v>
      </c>
      <c r="D98" s="226"/>
      <c r="E98" s="19">
        <f t="shared" si="5"/>
        <v>0</v>
      </c>
      <c r="F98" s="22"/>
      <c r="G98" s="21">
        <f t="shared" si="3"/>
        <v>0</v>
      </c>
      <c r="H98" s="134" t="s">
        <v>19</v>
      </c>
      <c r="I98" s="16">
        <f t="shared" si="4"/>
        <v>0</v>
      </c>
      <c r="J98" s="63"/>
      <c r="K98" s="62"/>
    </row>
    <row r="99" spans="1:11" ht="15" x14ac:dyDescent="0.25">
      <c r="A99" s="23"/>
      <c r="B99" s="134"/>
      <c r="C99" s="226" t="s">
        <v>20</v>
      </c>
      <c r="D99" s="226"/>
      <c r="E99" s="19">
        <f t="shared" si="5"/>
        <v>0</v>
      </c>
      <c r="F99" s="22"/>
      <c r="G99" s="21">
        <f t="shared" si="3"/>
        <v>0</v>
      </c>
      <c r="H99" s="134" t="s">
        <v>19</v>
      </c>
      <c r="I99" s="16">
        <f t="shared" si="4"/>
        <v>0</v>
      </c>
      <c r="J99" s="63"/>
      <c r="K99" s="65"/>
    </row>
    <row r="100" spans="1:11" ht="15" x14ac:dyDescent="0.25">
      <c r="A100" s="23"/>
      <c r="B100" s="134"/>
      <c r="C100" s="226" t="s">
        <v>20</v>
      </c>
      <c r="D100" s="226"/>
      <c r="E100" s="19">
        <f t="shared" si="5"/>
        <v>0</v>
      </c>
      <c r="F100" s="22"/>
      <c r="G100" s="21">
        <f t="shared" si="3"/>
        <v>0</v>
      </c>
      <c r="H100" s="134" t="s">
        <v>19</v>
      </c>
      <c r="I100" s="16">
        <f t="shared" si="4"/>
        <v>0</v>
      </c>
      <c r="J100" s="63"/>
      <c r="K100" s="65"/>
    </row>
    <row r="101" spans="1:11" ht="15" x14ac:dyDescent="0.25">
      <c r="A101" s="23"/>
      <c r="B101" s="134"/>
      <c r="C101" s="226" t="s">
        <v>20</v>
      </c>
      <c r="D101" s="226"/>
      <c r="E101" s="19">
        <f t="shared" si="5"/>
        <v>0</v>
      </c>
      <c r="F101" s="22"/>
      <c r="G101" s="21">
        <f t="shared" si="3"/>
        <v>0</v>
      </c>
      <c r="H101" s="134" t="s">
        <v>19</v>
      </c>
      <c r="I101" s="16">
        <f t="shared" si="4"/>
        <v>0</v>
      </c>
      <c r="J101" s="63"/>
      <c r="K101" s="65"/>
    </row>
    <row r="102" spans="1:11" ht="15" x14ac:dyDescent="0.25">
      <c r="A102" s="23"/>
      <c r="B102" s="134"/>
      <c r="C102" s="226" t="s">
        <v>20</v>
      </c>
      <c r="D102" s="226"/>
      <c r="E102" s="19">
        <f t="shared" si="5"/>
        <v>0</v>
      </c>
      <c r="F102" s="22"/>
      <c r="G102" s="21">
        <f t="shared" si="3"/>
        <v>0</v>
      </c>
      <c r="H102" s="134" t="s">
        <v>19</v>
      </c>
      <c r="I102" s="16">
        <f t="shared" si="4"/>
        <v>0</v>
      </c>
      <c r="J102" s="63"/>
      <c r="K102" s="65"/>
    </row>
    <row r="103" spans="1:11" ht="15" x14ac:dyDescent="0.25">
      <c r="A103" s="20"/>
      <c r="B103" s="44"/>
      <c r="C103" s="226" t="s">
        <v>20</v>
      </c>
      <c r="D103" s="226"/>
      <c r="E103" s="19">
        <f t="shared" si="5"/>
        <v>0</v>
      </c>
      <c r="F103" s="18"/>
      <c r="G103" s="17">
        <f t="shared" si="3"/>
        <v>0</v>
      </c>
      <c r="H103" s="134" t="s">
        <v>19</v>
      </c>
      <c r="I103" s="16">
        <f t="shared" si="4"/>
        <v>0</v>
      </c>
      <c r="J103" s="63"/>
      <c r="K103" s="65"/>
    </row>
    <row r="104" spans="1:11" ht="15" x14ac:dyDescent="0.25">
      <c r="A104" s="23"/>
      <c r="B104" s="134"/>
      <c r="C104" s="226" t="s">
        <v>20</v>
      </c>
      <c r="D104" s="226"/>
      <c r="E104" s="19">
        <f t="shared" si="5"/>
        <v>0</v>
      </c>
      <c r="F104" s="22"/>
      <c r="G104" s="21">
        <f t="shared" si="3"/>
        <v>0</v>
      </c>
      <c r="H104" s="134" t="s">
        <v>19</v>
      </c>
      <c r="I104" s="16">
        <f t="shared" si="4"/>
        <v>0</v>
      </c>
      <c r="J104" s="63"/>
      <c r="K104" s="65"/>
    </row>
    <row r="105" spans="1:11" ht="15" x14ac:dyDescent="0.25">
      <c r="A105" s="23"/>
      <c r="B105" s="134"/>
      <c r="C105" s="226" t="s">
        <v>20</v>
      </c>
      <c r="D105" s="226"/>
      <c r="E105" s="19">
        <f t="shared" si="5"/>
        <v>0</v>
      </c>
      <c r="F105" s="22"/>
      <c r="G105" s="21">
        <f t="shared" si="3"/>
        <v>0</v>
      </c>
      <c r="H105" s="134" t="s">
        <v>19</v>
      </c>
      <c r="I105" s="16">
        <f t="shared" si="4"/>
        <v>0</v>
      </c>
      <c r="J105" s="63"/>
      <c r="K105" s="65"/>
    </row>
    <row r="106" spans="1:11" ht="15" x14ac:dyDescent="0.25">
      <c r="A106" s="23"/>
      <c r="B106" s="134"/>
      <c r="C106" s="226" t="s">
        <v>20</v>
      </c>
      <c r="D106" s="226"/>
      <c r="E106" s="19">
        <f t="shared" si="5"/>
        <v>0</v>
      </c>
      <c r="F106" s="22"/>
      <c r="G106" s="21">
        <f t="shared" si="3"/>
        <v>0</v>
      </c>
      <c r="H106" s="134" t="s">
        <v>19</v>
      </c>
      <c r="I106" s="16">
        <f t="shared" si="4"/>
        <v>0</v>
      </c>
      <c r="J106" s="63"/>
      <c r="K106" s="65"/>
    </row>
    <row r="107" spans="1:11" ht="15" x14ac:dyDescent="0.25">
      <c r="A107" s="23"/>
      <c r="B107" s="134"/>
      <c r="C107" s="226" t="s">
        <v>20</v>
      </c>
      <c r="D107" s="226"/>
      <c r="E107" s="19">
        <f t="shared" si="5"/>
        <v>0</v>
      </c>
      <c r="F107" s="22"/>
      <c r="G107" s="21">
        <f t="shared" si="3"/>
        <v>0</v>
      </c>
      <c r="H107" s="134" t="s">
        <v>19</v>
      </c>
      <c r="I107" s="16">
        <f t="shared" si="4"/>
        <v>0</v>
      </c>
      <c r="J107" s="63"/>
      <c r="K107" s="65"/>
    </row>
    <row r="108" spans="1:11" ht="15" x14ac:dyDescent="0.25">
      <c r="A108" s="23"/>
      <c r="B108" s="134"/>
      <c r="C108" s="226" t="s">
        <v>20</v>
      </c>
      <c r="D108" s="226"/>
      <c r="E108" s="19">
        <f t="shared" si="5"/>
        <v>0</v>
      </c>
      <c r="F108" s="22"/>
      <c r="G108" s="21">
        <f t="shared" si="3"/>
        <v>0</v>
      </c>
      <c r="H108" s="134" t="s">
        <v>19</v>
      </c>
      <c r="I108" s="16">
        <f t="shared" si="4"/>
        <v>0</v>
      </c>
      <c r="J108" s="63"/>
      <c r="K108" s="65"/>
    </row>
    <row r="109" spans="1:11" ht="15" x14ac:dyDescent="0.25">
      <c r="A109" s="20"/>
      <c r="B109" s="44"/>
      <c r="C109" s="226" t="s">
        <v>20</v>
      </c>
      <c r="D109" s="226"/>
      <c r="E109" s="19">
        <f t="shared" si="5"/>
        <v>0</v>
      </c>
      <c r="F109" s="18"/>
      <c r="G109" s="17">
        <f t="shared" si="3"/>
        <v>0</v>
      </c>
      <c r="H109" s="134" t="s">
        <v>19</v>
      </c>
      <c r="I109" s="16">
        <f t="shared" si="4"/>
        <v>0</v>
      </c>
      <c r="J109" s="63"/>
      <c r="K109" s="65"/>
    </row>
    <row r="110" spans="1:11" ht="15" x14ac:dyDescent="0.25">
      <c r="A110" s="20"/>
      <c r="B110" s="44"/>
      <c r="C110" s="226" t="s">
        <v>20</v>
      </c>
      <c r="D110" s="226"/>
      <c r="E110" s="19">
        <f t="shared" si="5"/>
        <v>0</v>
      </c>
      <c r="F110" s="18"/>
      <c r="G110" s="17">
        <f t="shared" si="3"/>
        <v>0</v>
      </c>
      <c r="H110" s="134" t="s">
        <v>19</v>
      </c>
      <c r="I110" s="16">
        <f t="shared" si="4"/>
        <v>0</v>
      </c>
      <c r="J110" s="63"/>
      <c r="K110" s="65"/>
    </row>
    <row r="111" spans="1:11" ht="15" x14ac:dyDescent="0.25">
      <c r="A111" s="23"/>
      <c r="B111" s="134"/>
      <c r="C111" s="226" t="s">
        <v>20</v>
      </c>
      <c r="D111" s="226"/>
      <c r="E111" s="19">
        <f>F100</f>
        <v>0</v>
      </c>
      <c r="F111" s="22"/>
      <c r="G111" s="21">
        <f t="shared" si="3"/>
        <v>0</v>
      </c>
      <c r="H111" s="134" t="s">
        <v>19</v>
      </c>
      <c r="I111" s="16">
        <f t="shared" si="4"/>
        <v>0</v>
      </c>
      <c r="J111" s="63"/>
      <c r="K111" s="65"/>
    </row>
    <row r="112" spans="1:11" ht="15" x14ac:dyDescent="0.25">
      <c r="A112" s="20"/>
      <c r="B112" s="44"/>
      <c r="C112" s="226" t="s">
        <v>20</v>
      </c>
      <c r="D112" s="226"/>
      <c r="E112" s="19">
        <f t="shared" ref="E112:E119" si="6">F111</f>
        <v>0</v>
      </c>
      <c r="F112" s="18"/>
      <c r="G112" s="17">
        <f t="shared" si="3"/>
        <v>0</v>
      </c>
      <c r="H112" s="134" t="s">
        <v>19</v>
      </c>
      <c r="I112" s="16">
        <f t="shared" si="4"/>
        <v>0</v>
      </c>
      <c r="J112" s="63"/>
      <c r="K112" s="65"/>
    </row>
    <row r="113" spans="1:11" ht="15" x14ac:dyDescent="0.25">
      <c r="A113" s="23"/>
      <c r="B113" s="134"/>
      <c r="C113" s="226" t="s">
        <v>20</v>
      </c>
      <c r="D113" s="226"/>
      <c r="E113" s="19">
        <f t="shared" si="6"/>
        <v>0</v>
      </c>
      <c r="F113" s="22"/>
      <c r="G113" s="21">
        <f t="shared" si="3"/>
        <v>0</v>
      </c>
      <c r="H113" s="134" t="s">
        <v>19</v>
      </c>
      <c r="I113" s="16">
        <f t="shared" si="4"/>
        <v>0</v>
      </c>
      <c r="J113" s="63"/>
      <c r="K113" s="65"/>
    </row>
    <row r="114" spans="1:11" ht="15" x14ac:dyDescent="0.25">
      <c r="A114" s="23"/>
      <c r="B114" s="134"/>
      <c r="C114" s="226" t="s">
        <v>20</v>
      </c>
      <c r="D114" s="226"/>
      <c r="E114" s="19">
        <f t="shared" si="6"/>
        <v>0</v>
      </c>
      <c r="F114" s="22"/>
      <c r="G114" s="21">
        <f t="shared" si="3"/>
        <v>0</v>
      </c>
      <c r="H114" s="134" t="s">
        <v>19</v>
      </c>
      <c r="I114" s="16">
        <f t="shared" si="4"/>
        <v>0</v>
      </c>
      <c r="J114" s="63"/>
      <c r="K114" s="65"/>
    </row>
    <row r="115" spans="1:11" ht="15" x14ac:dyDescent="0.25">
      <c r="A115" s="23"/>
      <c r="B115" s="134"/>
      <c r="C115" s="226" t="s">
        <v>20</v>
      </c>
      <c r="D115" s="226"/>
      <c r="E115" s="19">
        <f t="shared" si="6"/>
        <v>0</v>
      </c>
      <c r="F115" s="22"/>
      <c r="G115" s="21">
        <f t="shared" si="3"/>
        <v>0</v>
      </c>
      <c r="H115" s="134" t="s">
        <v>19</v>
      </c>
      <c r="I115" s="16">
        <f t="shared" si="4"/>
        <v>0</v>
      </c>
      <c r="J115" s="63"/>
      <c r="K115" s="65"/>
    </row>
    <row r="116" spans="1:11" ht="15" x14ac:dyDescent="0.25">
      <c r="A116" s="23"/>
      <c r="B116" s="134"/>
      <c r="C116" s="226" t="s">
        <v>20</v>
      </c>
      <c r="D116" s="226"/>
      <c r="E116" s="19">
        <f t="shared" si="6"/>
        <v>0</v>
      </c>
      <c r="F116" s="22"/>
      <c r="G116" s="21">
        <f t="shared" si="3"/>
        <v>0</v>
      </c>
      <c r="H116" s="134" t="s">
        <v>19</v>
      </c>
      <c r="I116" s="16">
        <f t="shared" si="4"/>
        <v>0</v>
      </c>
      <c r="J116" s="63"/>
      <c r="K116" s="65"/>
    </row>
    <row r="117" spans="1:11" ht="15" x14ac:dyDescent="0.25">
      <c r="A117" s="23"/>
      <c r="B117" s="134"/>
      <c r="C117" s="226" t="s">
        <v>20</v>
      </c>
      <c r="D117" s="226"/>
      <c r="E117" s="19">
        <f t="shared" si="6"/>
        <v>0</v>
      </c>
      <c r="F117" s="22"/>
      <c r="G117" s="21">
        <f t="shared" si="3"/>
        <v>0</v>
      </c>
      <c r="H117" s="134" t="s">
        <v>19</v>
      </c>
      <c r="I117" s="16">
        <f t="shared" si="4"/>
        <v>0</v>
      </c>
      <c r="J117" s="63"/>
      <c r="K117" s="65"/>
    </row>
    <row r="118" spans="1:11" ht="15" x14ac:dyDescent="0.25">
      <c r="A118" s="20"/>
      <c r="B118" s="44"/>
      <c r="C118" s="226" t="s">
        <v>20</v>
      </c>
      <c r="D118" s="226"/>
      <c r="E118" s="19">
        <f t="shared" si="6"/>
        <v>0</v>
      </c>
      <c r="F118" s="18"/>
      <c r="G118" s="17">
        <f t="shared" si="3"/>
        <v>0</v>
      </c>
      <c r="H118" s="134" t="s">
        <v>19</v>
      </c>
      <c r="I118" s="16">
        <f t="shared" si="4"/>
        <v>0</v>
      </c>
      <c r="J118" s="63"/>
      <c r="K118" s="65"/>
    </row>
    <row r="119" spans="1:11" ht="15" x14ac:dyDescent="0.25">
      <c r="A119" s="20"/>
      <c r="B119" s="44"/>
      <c r="C119" s="226" t="s">
        <v>20</v>
      </c>
      <c r="D119" s="226"/>
      <c r="E119" s="19">
        <f t="shared" si="6"/>
        <v>0</v>
      </c>
      <c r="F119" s="18"/>
      <c r="G119" s="17">
        <f t="shared" si="3"/>
        <v>0</v>
      </c>
      <c r="H119" s="134" t="s">
        <v>19</v>
      </c>
      <c r="I119" s="16">
        <f t="shared" si="4"/>
        <v>0</v>
      </c>
      <c r="J119" s="63"/>
      <c r="K119" s="65"/>
    </row>
    <row r="120" spans="1:11" ht="15" x14ac:dyDescent="0.25">
      <c r="A120" s="23"/>
      <c r="B120" s="134"/>
      <c r="C120" s="226" t="s">
        <v>20</v>
      </c>
      <c r="D120" s="226"/>
      <c r="E120" s="19">
        <f>F99</f>
        <v>0</v>
      </c>
      <c r="F120" s="22"/>
      <c r="G120" s="21">
        <f t="shared" si="3"/>
        <v>0</v>
      </c>
      <c r="H120" s="134" t="s">
        <v>19</v>
      </c>
      <c r="I120" s="16">
        <f t="shared" si="4"/>
        <v>0</v>
      </c>
      <c r="J120" s="63"/>
      <c r="K120" s="65"/>
    </row>
    <row r="121" spans="1:11" ht="15" x14ac:dyDescent="0.25">
      <c r="A121" s="23"/>
      <c r="B121" s="134"/>
      <c r="C121" s="226" t="s">
        <v>20</v>
      </c>
      <c r="D121" s="226"/>
      <c r="E121" s="19">
        <f t="shared" ref="E121:E137" si="7">F120</f>
        <v>0</v>
      </c>
      <c r="F121" s="22"/>
      <c r="G121" s="21">
        <f t="shared" si="3"/>
        <v>0</v>
      </c>
      <c r="H121" s="134" t="s">
        <v>19</v>
      </c>
      <c r="I121" s="16">
        <f t="shared" si="4"/>
        <v>0</v>
      </c>
      <c r="J121" s="63"/>
      <c r="K121" s="65"/>
    </row>
    <row r="122" spans="1:11" ht="15" x14ac:dyDescent="0.25">
      <c r="A122" s="23"/>
      <c r="B122" s="134"/>
      <c r="C122" s="226" t="s">
        <v>20</v>
      </c>
      <c r="D122" s="226"/>
      <c r="E122" s="19">
        <f t="shared" si="7"/>
        <v>0</v>
      </c>
      <c r="F122" s="22"/>
      <c r="G122" s="21">
        <f t="shared" si="3"/>
        <v>0</v>
      </c>
      <c r="H122" s="134" t="s">
        <v>19</v>
      </c>
      <c r="I122" s="16">
        <f t="shared" si="4"/>
        <v>0</v>
      </c>
      <c r="J122" s="63"/>
      <c r="K122" s="65"/>
    </row>
    <row r="123" spans="1:11" ht="15" x14ac:dyDescent="0.25">
      <c r="A123" s="20"/>
      <c r="B123" s="44"/>
      <c r="C123" s="226" t="s">
        <v>20</v>
      </c>
      <c r="D123" s="226"/>
      <c r="E123" s="19">
        <f t="shared" si="7"/>
        <v>0</v>
      </c>
      <c r="F123" s="18"/>
      <c r="G123" s="17">
        <f t="shared" si="3"/>
        <v>0</v>
      </c>
      <c r="H123" s="134" t="s">
        <v>19</v>
      </c>
      <c r="I123" s="16">
        <f t="shared" si="4"/>
        <v>0</v>
      </c>
      <c r="J123" s="63"/>
      <c r="K123" s="65"/>
    </row>
    <row r="124" spans="1:11" ht="15" x14ac:dyDescent="0.25">
      <c r="A124" s="23"/>
      <c r="B124" s="134"/>
      <c r="C124" s="226" t="s">
        <v>20</v>
      </c>
      <c r="D124" s="226"/>
      <c r="E124" s="19">
        <f t="shared" si="7"/>
        <v>0</v>
      </c>
      <c r="F124" s="22"/>
      <c r="G124" s="21">
        <f t="shared" si="3"/>
        <v>0</v>
      </c>
      <c r="H124" s="134" t="s">
        <v>19</v>
      </c>
      <c r="I124" s="16">
        <f t="shared" si="4"/>
        <v>0</v>
      </c>
      <c r="J124" s="63"/>
      <c r="K124" s="65"/>
    </row>
    <row r="125" spans="1:11" ht="15" x14ac:dyDescent="0.25">
      <c r="A125" s="23"/>
      <c r="B125" s="134"/>
      <c r="C125" s="226" t="s">
        <v>20</v>
      </c>
      <c r="D125" s="226"/>
      <c r="E125" s="19">
        <f t="shared" si="7"/>
        <v>0</v>
      </c>
      <c r="F125" s="22"/>
      <c r="G125" s="21">
        <f t="shared" si="3"/>
        <v>0</v>
      </c>
      <c r="H125" s="134" t="s">
        <v>19</v>
      </c>
      <c r="I125" s="16">
        <f t="shared" si="4"/>
        <v>0</v>
      </c>
      <c r="J125" s="63"/>
      <c r="K125" s="65"/>
    </row>
    <row r="126" spans="1:11" ht="15" x14ac:dyDescent="0.25">
      <c r="A126" s="23"/>
      <c r="B126" s="134"/>
      <c r="C126" s="226" t="s">
        <v>20</v>
      </c>
      <c r="D126" s="226"/>
      <c r="E126" s="19">
        <f t="shared" si="7"/>
        <v>0</v>
      </c>
      <c r="F126" s="22"/>
      <c r="G126" s="21">
        <f t="shared" si="3"/>
        <v>0</v>
      </c>
      <c r="H126" s="134" t="s">
        <v>19</v>
      </c>
      <c r="I126" s="16">
        <f t="shared" si="4"/>
        <v>0</v>
      </c>
      <c r="J126" s="63"/>
      <c r="K126" s="65"/>
    </row>
    <row r="127" spans="1:11" ht="15" x14ac:dyDescent="0.25">
      <c r="A127" s="23"/>
      <c r="B127" s="134"/>
      <c r="C127" s="226" t="s">
        <v>20</v>
      </c>
      <c r="D127" s="226"/>
      <c r="E127" s="19">
        <f t="shared" si="7"/>
        <v>0</v>
      </c>
      <c r="F127" s="22"/>
      <c r="G127" s="21">
        <f t="shared" si="3"/>
        <v>0</v>
      </c>
      <c r="H127" s="134" t="s">
        <v>19</v>
      </c>
      <c r="I127" s="16">
        <f t="shared" si="4"/>
        <v>0</v>
      </c>
      <c r="J127" s="63"/>
      <c r="K127" s="65"/>
    </row>
    <row r="128" spans="1:11" ht="15" x14ac:dyDescent="0.25">
      <c r="A128" s="23"/>
      <c r="B128" s="134"/>
      <c r="C128" s="226" t="s">
        <v>20</v>
      </c>
      <c r="D128" s="226"/>
      <c r="E128" s="19">
        <f t="shared" si="7"/>
        <v>0</v>
      </c>
      <c r="F128" s="22"/>
      <c r="G128" s="21">
        <f t="shared" si="3"/>
        <v>0</v>
      </c>
      <c r="H128" s="134" t="s">
        <v>19</v>
      </c>
      <c r="I128" s="16">
        <f t="shared" si="4"/>
        <v>0</v>
      </c>
      <c r="J128" s="63"/>
      <c r="K128" s="65"/>
    </row>
    <row r="129" spans="1:11" ht="15" x14ac:dyDescent="0.25">
      <c r="A129" s="20"/>
      <c r="B129" s="44"/>
      <c r="C129" s="226" t="s">
        <v>20</v>
      </c>
      <c r="D129" s="226"/>
      <c r="E129" s="19">
        <f t="shared" si="7"/>
        <v>0</v>
      </c>
      <c r="F129" s="18"/>
      <c r="G129" s="17">
        <f t="shared" si="3"/>
        <v>0</v>
      </c>
      <c r="H129" s="134" t="s">
        <v>19</v>
      </c>
      <c r="I129" s="16">
        <f t="shared" si="4"/>
        <v>0</v>
      </c>
      <c r="J129" s="63"/>
      <c r="K129" s="65"/>
    </row>
    <row r="130" spans="1:11" ht="15" x14ac:dyDescent="0.25">
      <c r="A130" s="20"/>
      <c r="B130" s="44"/>
      <c r="C130" s="226" t="s">
        <v>20</v>
      </c>
      <c r="D130" s="226"/>
      <c r="E130" s="19">
        <f t="shared" si="7"/>
        <v>0</v>
      </c>
      <c r="F130" s="18"/>
      <c r="G130" s="17">
        <f t="shared" si="3"/>
        <v>0</v>
      </c>
      <c r="H130" s="134" t="s">
        <v>19</v>
      </c>
      <c r="I130" s="16">
        <f t="shared" si="4"/>
        <v>0</v>
      </c>
      <c r="J130" s="63"/>
      <c r="K130" s="65"/>
    </row>
    <row r="131" spans="1:11" ht="15" x14ac:dyDescent="0.25">
      <c r="A131" s="23"/>
      <c r="B131" s="134"/>
      <c r="C131" s="226" t="s">
        <v>20</v>
      </c>
      <c r="D131" s="226"/>
      <c r="E131" s="19">
        <f t="shared" si="7"/>
        <v>0</v>
      </c>
      <c r="F131" s="22"/>
      <c r="G131" s="21">
        <f t="shared" si="3"/>
        <v>0</v>
      </c>
      <c r="H131" s="134" t="s">
        <v>19</v>
      </c>
      <c r="I131" s="16">
        <f t="shared" si="4"/>
        <v>0</v>
      </c>
      <c r="J131" s="63"/>
      <c r="K131" s="62"/>
    </row>
    <row r="132" spans="1:11" ht="15" x14ac:dyDescent="0.25">
      <c r="A132" s="23"/>
      <c r="B132" s="134"/>
      <c r="C132" s="226" t="s">
        <v>20</v>
      </c>
      <c r="D132" s="226"/>
      <c r="E132" s="19">
        <f t="shared" si="7"/>
        <v>0</v>
      </c>
      <c r="F132" s="22"/>
      <c r="G132" s="21">
        <f t="shared" si="3"/>
        <v>0</v>
      </c>
      <c r="H132" s="134" t="s">
        <v>19</v>
      </c>
      <c r="I132" s="16">
        <f t="shared" si="4"/>
        <v>0</v>
      </c>
      <c r="J132" s="63"/>
      <c r="K132" s="62"/>
    </row>
    <row r="133" spans="1:11" ht="15" x14ac:dyDescent="0.25">
      <c r="A133" s="23"/>
      <c r="B133" s="134"/>
      <c r="C133" s="226" t="s">
        <v>20</v>
      </c>
      <c r="D133" s="226"/>
      <c r="E133" s="19">
        <f t="shared" si="7"/>
        <v>0</v>
      </c>
      <c r="F133" s="22"/>
      <c r="G133" s="21">
        <f t="shared" si="3"/>
        <v>0</v>
      </c>
      <c r="H133" s="134" t="s">
        <v>19</v>
      </c>
      <c r="I133" s="16">
        <f t="shared" si="4"/>
        <v>0</v>
      </c>
      <c r="J133" s="63"/>
      <c r="K133" s="62"/>
    </row>
    <row r="134" spans="1:11" ht="15" x14ac:dyDescent="0.25">
      <c r="A134" s="23"/>
      <c r="B134" s="134"/>
      <c r="C134" s="226" t="s">
        <v>20</v>
      </c>
      <c r="D134" s="226"/>
      <c r="E134" s="19">
        <f t="shared" si="7"/>
        <v>0</v>
      </c>
      <c r="F134" s="22"/>
      <c r="G134" s="21">
        <f t="shared" si="3"/>
        <v>0</v>
      </c>
      <c r="H134" s="134" t="s">
        <v>19</v>
      </c>
      <c r="I134" s="16">
        <f t="shared" si="4"/>
        <v>0</v>
      </c>
      <c r="J134" s="63"/>
      <c r="K134" s="62"/>
    </row>
    <row r="135" spans="1:11" ht="15" x14ac:dyDescent="0.25">
      <c r="A135" s="23"/>
      <c r="B135" s="134"/>
      <c r="C135" s="226" t="s">
        <v>20</v>
      </c>
      <c r="D135" s="226"/>
      <c r="E135" s="19">
        <f t="shared" si="7"/>
        <v>0</v>
      </c>
      <c r="F135" s="22"/>
      <c r="G135" s="21">
        <f t="shared" si="3"/>
        <v>0</v>
      </c>
      <c r="H135" s="134" t="s">
        <v>19</v>
      </c>
      <c r="I135" s="16">
        <f t="shared" si="4"/>
        <v>0</v>
      </c>
      <c r="J135" s="63"/>
      <c r="K135" s="62"/>
    </row>
    <row r="136" spans="1:11" ht="15" x14ac:dyDescent="0.25">
      <c r="A136" s="23"/>
      <c r="B136" s="134"/>
      <c r="C136" s="226" t="s">
        <v>20</v>
      </c>
      <c r="D136" s="226"/>
      <c r="E136" s="19">
        <f t="shared" si="7"/>
        <v>0</v>
      </c>
      <c r="F136" s="22"/>
      <c r="G136" s="21">
        <f t="shared" si="3"/>
        <v>0</v>
      </c>
      <c r="H136" s="134" t="s">
        <v>19</v>
      </c>
      <c r="I136" s="16">
        <f t="shared" si="4"/>
        <v>0</v>
      </c>
      <c r="J136" s="63"/>
      <c r="K136" s="62"/>
    </row>
    <row r="137" spans="1:11" ht="15" x14ac:dyDescent="0.25">
      <c r="A137" s="23"/>
      <c r="B137" s="134"/>
      <c r="C137" s="226" t="s">
        <v>20</v>
      </c>
      <c r="D137" s="226"/>
      <c r="E137" s="19">
        <f t="shared" si="7"/>
        <v>0</v>
      </c>
      <c r="F137" s="22"/>
      <c r="G137" s="21">
        <f t="shared" si="3"/>
        <v>0</v>
      </c>
      <c r="H137" s="134" t="s">
        <v>19</v>
      </c>
      <c r="I137" s="16">
        <f t="shared" si="4"/>
        <v>0</v>
      </c>
      <c r="J137" s="63"/>
      <c r="K137" s="62"/>
    </row>
    <row r="138" spans="1:11" ht="15" x14ac:dyDescent="0.25">
      <c r="A138" s="23"/>
      <c r="B138" s="134"/>
      <c r="C138" s="226" t="s">
        <v>20</v>
      </c>
      <c r="D138" s="226"/>
      <c r="E138" s="19">
        <f>F98</f>
        <v>0</v>
      </c>
      <c r="F138" s="22"/>
      <c r="G138" s="21">
        <f t="shared" si="3"/>
        <v>0</v>
      </c>
      <c r="H138" s="134" t="s">
        <v>19</v>
      </c>
      <c r="I138" s="16">
        <f t="shared" si="4"/>
        <v>0</v>
      </c>
      <c r="J138" s="63"/>
      <c r="K138" s="62"/>
    </row>
    <row r="139" spans="1:11" ht="15.75" thickBot="1" x14ac:dyDescent="0.3">
      <c r="A139" s="20"/>
      <c r="B139" s="44"/>
      <c r="C139" s="226" t="s">
        <v>20</v>
      </c>
      <c r="D139" s="226"/>
      <c r="E139" s="19">
        <f t="shared" si="5"/>
        <v>0</v>
      </c>
      <c r="F139" s="18"/>
      <c r="G139" s="17">
        <f t="shared" si="3"/>
        <v>0</v>
      </c>
      <c r="H139" s="134" t="s">
        <v>19</v>
      </c>
      <c r="I139" s="16">
        <f t="shared" si="4"/>
        <v>0</v>
      </c>
      <c r="J139" s="63"/>
      <c r="K139" s="62"/>
    </row>
    <row r="140" spans="1:11" ht="26.25" thickBot="1" x14ac:dyDescent="0.25">
      <c r="A140" s="216"/>
      <c r="B140" s="216"/>
      <c r="C140" s="216"/>
      <c r="D140" s="216"/>
      <c r="E140" s="13"/>
      <c r="F140" s="15" t="s">
        <v>18</v>
      </c>
      <c r="G140" s="14">
        <f>SUM(G17:G139)</f>
        <v>-4266</v>
      </c>
      <c r="H140" s="13"/>
      <c r="I140" s="12">
        <f>SUM(I17:I139)</f>
        <v>-4266</v>
      </c>
      <c r="K140" s="6">
        <f>SUM(K17:K139)</f>
        <v>824.58999999999992</v>
      </c>
    </row>
    <row r="141" spans="1:11" x14ac:dyDescent="0.2">
      <c r="A141" s="216"/>
      <c r="B141" s="216"/>
      <c r="C141" s="216"/>
      <c r="D141" s="216"/>
      <c r="E141" s="234"/>
      <c r="F141" s="235"/>
      <c r="G141" s="235"/>
      <c r="H141" s="236"/>
      <c r="I141" s="237"/>
      <c r="K141" s="133"/>
    </row>
    <row r="142" spans="1:11" ht="15" x14ac:dyDescent="0.25">
      <c r="A142" s="216"/>
      <c r="B142" s="216"/>
      <c r="C142" s="216"/>
      <c r="D142" s="216"/>
      <c r="E142" s="238" t="s">
        <v>17</v>
      </c>
      <c r="F142" s="239"/>
      <c r="G142" s="11">
        <f>(I140/G140)</f>
        <v>1</v>
      </c>
      <c r="H142" s="135"/>
      <c r="I142" s="10"/>
      <c r="K142" s="133"/>
    </row>
    <row r="143" spans="1:11" ht="14.45" customHeight="1" thickBot="1" x14ac:dyDescent="0.25">
      <c r="A143" s="216"/>
      <c r="B143" s="216"/>
      <c r="C143" s="216"/>
      <c r="D143" s="216"/>
      <c r="E143" s="240" t="s">
        <v>16</v>
      </c>
      <c r="F143" s="241"/>
      <c r="G143" s="241"/>
      <c r="H143" s="241"/>
      <c r="I143" s="242"/>
      <c r="K143" s="133"/>
    </row>
    <row r="144" spans="1:11" ht="13.9" customHeight="1" x14ac:dyDescent="0.2">
      <c r="A144" s="216"/>
      <c r="B144" s="216"/>
      <c r="C144" s="216"/>
      <c r="D144" s="216"/>
      <c r="E144" s="216"/>
      <c r="F144" s="209"/>
      <c r="G144" s="209"/>
      <c r="H144" s="209"/>
      <c r="I144" s="233"/>
      <c r="K144" s="133"/>
    </row>
    <row r="145" spans="1:11" x14ac:dyDescent="0.2">
      <c r="A145" s="133"/>
      <c r="K145" s="133"/>
    </row>
  </sheetData>
  <mergeCells count="154">
    <mergeCell ref="C138:D138"/>
    <mergeCell ref="C139:D139"/>
    <mergeCell ref="A141:D141"/>
    <mergeCell ref="A142:D142"/>
    <mergeCell ref="A143:D143"/>
    <mergeCell ref="A144:D144"/>
    <mergeCell ref="E144:I144"/>
    <mergeCell ref="A140:D140"/>
    <mergeCell ref="E141:I141"/>
    <mergeCell ref="E142:F142"/>
    <mergeCell ref="E143:I143"/>
    <mergeCell ref="C137:D137"/>
    <mergeCell ref="C125:D125"/>
    <mergeCell ref="C126:D126"/>
    <mergeCell ref="C127:D127"/>
    <mergeCell ref="C128:D128"/>
    <mergeCell ref="C129:D129"/>
    <mergeCell ref="C119:D119"/>
    <mergeCell ref="C120:D120"/>
    <mergeCell ref="C121:D121"/>
    <mergeCell ref="C122:D122"/>
    <mergeCell ref="C123:D123"/>
    <mergeCell ref="C124:D124"/>
    <mergeCell ref="C130:D130"/>
    <mergeCell ref="C131:D131"/>
    <mergeCell ref="C132:D132"/>
    <mergeCell ref="C133:D133"/>
    <mergeCell ref="C134:D134"/>
    <mergeCell ref="C135:D135"/>
    <mergeCell ref="C136:D136"/>
    <mergeCell ref="C118:D118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4:D114"/>
    <mergeCell ref="C115:D115"/>
    <mergeCell ref="C116:D116"/>
    <mergeCell ref="C117:D117"/>
    <mergeCell ref="C110:D110"/>
    <mergeCell ref="C111:D111"/>
    <mergeCell ref="C112:D112"/>
    <mergeCell ref="C113:D113"/>
    <mergeCell ref="C91:D91"/>
    <mergeCell ref="C92:D92"/>
    <mergeCell ref="C93:D93"/>
    <mergeCell ref="C94:D94"/>
    <mergeCell ref="C95:D95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80:D80"/>
    <mergeCell ref="C81:D81"/>
    <mergeCell ref="C71:D71"/>
    <mergeCell ref="C72:D72"/>
    <mergeCell ref="C73:D73"/>
    <mergeCell ref="C74:D74"/>
    <mergeCell ref="C64:D64"/>
    <mergeCell ref="C65:D65"/>
    <mergeCell ref="C58:D58"/>
    <mergeCell ref="C59:D59"/>
    <mergeCell ref="C60:D60"/>
    <mergeCell ref="C61:D61"/>
    <mergeCell ref="C62:D62"/>
    <mergeCell ref="C63:D63"/>
    <mergeCell ref="C66:D66"/>
    <mergeCell ref="C67:D67"/>
    <mergeCell ref="C68:D68"/>
    <mergeCell ref="C69:D69"/>
    <mergeCell ref="C70:D70"/>
    <mergeCell ref="C75:D75"/>
    <mergeCell ref="C76:D76"/>
    <mergeCell ref="C77:D77"/>
    <mergeCell ref="C78:D78"/>
    <mergeCell ref="C79:D79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J15:K15"/>
    <mergeCell ref="C17:D17"/>
    <mergeCell ref="C18:D18"/>
    <mergeCell ref="C19:D19"/>
    <mergeCell ref="C20:D20"/>
    <mergeCell ref="C21:D21"/>
    <mergeCell ref="A15:B15"/>
    <mergeCell ref="C15:D16"/>
    <mergeCell ref="E15:F15"/>
    <mergeCell ref="G15:G16"/>
    <mergeCell ref="H15:H16"/>
    <mergeCell ref="I15:I16"/>
    <mergeCell ref="A13:I13"/>
    <mergeCell ref="A14:I14"/>
    <mergeCell ref="A7:I7"/>
    <mergeCell ref="A8:B8"/>
    <mergeCell ref="A9:I9"/>
    <mergeCell ref="A10:B10"/>
    <mergeCell ref="A11:I11"/>
    <mergeCell ref="D12:I12"/>
    <mergeCell ref="A1:I1"/>
    <mergeCell ref="A2:I2"/>
    <mergeCell ref="A3:I3"/>
    <mergeCell ref="B4:C4"/>
    <mergeCell ref="A5:I5"/>
    <mergeCell ref="A6:B6"/>
    <mergeCell ref="D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topLeftCell="M35" zoomScaleNormal="100" workbookViewId="0">
      <selection activeCell="AB8" sqref="AB8:AG70"/>
    </sheetView>
  </sheetViews>
  <sheetFormatPr defaultColWidth="9.85546875" defaultRowHeight="12.75" x14ac:dyDescent="0.2"/>
  <cols>
    <col min="1" max="1" width="10.140625" style="66" bestFit="1" customWidth="1"/>
    <col min="2" max="2" width="10.140625" style="9" bestFit="1" customWidth="1"/>
    <col min="3" max="3" width="11" style="6" customWidth="1"/>
    <col min="4" max="4" width="10.140625" style="6" customWidth="1"/>
    <col min="5" max="6" width="10.140625" style="6" bestFit="1" customWidth="1"/>
    <col min="7" max="8" width="9.85546875" style="66"/>
    <col min="9" max="9" width="1.7109375" style="105" customWidth="1"/>
    <col min="10" max="11" width="10.140625" style="66" bestFit="1" customWidth="1"/>
    <col min="12" max="12" width="11.42578125" style="66" customWidth="1"/>
    <col min="13" max="13" width="11.28515625" style="66" bestFit="1" customWidth="1"/>
    <col min="14" max="15" width="10.140625" style="66" bestFit="1" customWidth="1"/>
    <col min="16" max="17" width="9.85546875" style="66"/>
    <col min="18" max="18" width="2.140625" style="105" customWidth="1"/>
    <col min="19" max="20" width="10.140625" style="66" bestFit="1" customWidth="1"/>
    <col min="21" max="22" width="11.28515625" style="66" bestFit="1" customWidth="1"/>
    <col min="23" max="24" width="10.28515625" style="66" bestFit="1" customWidth="1"/>
    <col min="25" max="25" width="10.5703125" style="66" customWidth="1"/>
    <col min="26" max="26" width="9.85546875" style="66"/>
    <col min="27" max="27" width="2.140625" style="105" customWidth="1"/>
    <col min="28" max="28" width="11.140625" style="66" customWidth="1"/>
    <col min="29" max="29" width="12.42578125" style="66" customWidth="1"/>
    <col min="30" max="30" width="11.28515625" style="66" customWidth="1"/>
    <col min="31" max="16384" width="9.85546875" style="66"/>
  </cols>
  <sheetData>
    <row r="1" spans="1:35" s="35" customFormat="1" ht="15" x14ac:dyDescent="0.25">
      <c r="I1" s="102"/>
      <c r="R1" s="102"/>
      <c r="AA1" s="102"/>
    </row>
    <row r="2" spans="1:35" s="35" customFormat="1" ht="28.9" customHeight="1" x14ac:dyDescent="0.25">
      <c r="I2" s="102"/>
      <c r="R2" s="102"/>
      <c r="AA2" s="102"/>
    </row>
    <row r="3" spans="1:35" customFormat="1" ht="11.45" customHeight="1" x14ac:dyDescent="0.25">
      <c r="I3" s="103"/>
      <c r="R3" s="103"/>
      <c r="AA3" s="103"/>
    </row>
    <row r="4" spans="1:35" customFormat="1" ht="15" x14ac:dyDescent="0.25">
      <c r="B4" t="s">
        <v>12</v>
      </c>
      <c r="C4" t="s">
        <v>11</v>
      </c>
      <c r="F4" t="s">
        <v>10</v>
      </c>
      <c r="I4" s="103"/>
      <c r="R4" s="103"/>
      <c r="AA4" s="103"/>
    </row>
    <row r="5" spans="1:35" customFormat="1" ht="15" x14ac:dyDescent="0.25">
      <c r="B5" t="s">
        <v>9</v>
      </c>
      <c r="C5" t="s">
        <v>8</v>
      </c>
      <c r="F5" t="s">
        <v>7</v>
      </c>
      <c r="I5" s="103"/>
      <c r="J5" t="s">
        <v>6</v>
      </c>
      <c r="N5" t="s">
        <v>5</v>
      </c>
      <c r="R5" s="103"/>
      <c r="AA5" s="103"/>
    </row>
    <row r="6" spans="1:35" ht="3.6" customHeight="1" x14ac:dyDescent="0.2">
      <c r="A6" s="3"/>
      <c r="B6" s="79"/>
      <c r="C6" s="80"/>
      <c r="D6" s="80"/>
      <c r="E6" s="80"/>
      <c r="F6" s="4"/>
      <c r="G6" s="3"/>
      <c r="H6" s="3"/>
      <c r="I6" s="104"/>
      <c r="J6" s="7"/>
      <c r="K6" s="3"/>
      <c r="L6" s="3"/>
      <c r="M6" s="3"/>
      <c r="N6" s="3"/>
      <c r="O6" s="3"/>
    </row>
    <row r="7" spans="1:35" ht="3.6" customHeight="1" x14ac:dyDescent="0.2">
      <c r="A7" s="3"/>
      <c r="B7" s="79"/>
      <c r="C7" s="80"/>
      <c r="D7" s="80"/>
      <c r="E7" s="80"/>
      <c r="F7" s="4"/>
      <c r="G7" s="3"/>
      <c r="H7" s="3"/>
      <c r="I7" s="104"/>
      <c r="J7" s="7"/>
      <c r="K7" s="3"/>
      <c r="L7" s="3"/>
      <c r="M7" s="3"/>
      <c r="N7" s="3"/>
      <c r="O7" s="3"/>
    </row>
    <row r="8" spans="1:35" ht="38.25" x14ac:dyDescent="0.2">
      <c r="A8" s="3" t="s">
        <v>64</v>
      </c>
      <c r="B8" s="79"/>
      <c r="C8" s="80" t="s">
        <v>107</v>
      </c>
      <c r="D8" s="80" t="s">
        <v>200</v>
      </c>
      <c r="E8" s="80" t="s">
        <v>120</v>
      </c>
      <c r="F8" s="82" t="s">
        <v>119</v>
      </c>
      <c r="G8" s="3"/>
      <c r="H8" s="3"/>
      <c r="I8" s="81"/>
      <c r="J8" s="83" t="s">
        <v>65</v>
      </c>
      <c r="K8" s="79"/>
      <c r="L8" s="80" t="s">
        <v>107</v>
      </c>
      <c r="M8" s="80" t="s">
        <v>108</v>
      </c>
      <c r="N8" s="80" t="s">
        <v>120</v>
      </c>
      <c r="O8" s="82" t="s">
        <v>119</v>
      </c>
      <c r="P8" s="3"/>
      <c r="Q8" s="3"/>
      <c r="R8" s="78"/>
      <c r="S8" s="3" t="s">
        <v>66</v>
      </c>
      <c r="T8" s="79"/>
      <c r="U8" s="80" t="s">
        <v>107</v>
      </c>
      <c r="V8" s="80" t="s">
        <v>108</v>
      </c>
      <c r="W8" s="80" t="s">
        <v>120</v>
      </c>
      <c r="X8" s="82" t="s">
        <v>119</v>
      </c>
      <c r="Y8" s="3"/>
      <c r="Z8" s="3"/>
      <c r="AA8" s="78"/>
      <c r="AB8" s="83" t="s">
        <v>67</v>
      </c>
      <c r="AC8" s="79"/>
      <c r="AD8" s="80" t="s">
        <v>107</v>
      </c>
      <c r="AE8" s="80" t="s">
        <v>108</v>
      </c>
      <c r="AF8" s="80" t="s">
        <v>120</v>
      </c>
      <c r="AG8" s="82" t="s">
        <v>119</v>
      </c>
      <c r="AH8" s="3"/>
      <c r="AI8" s="3"/>
    </row>
    <row r="9" spans="1:35" x14ac:dyDescent="0.2">
      <c r="B9" s="9" t="s">
        <v>105</v>
      </c>
      <c r="C9" s="6">
        <f>SUM(C12:C35)</f>
        <v>126554.65</v>
      </c>
      <c r="D9" s="6">
        <f>SUM(D12:D26)</f>
        <v>34221.850000000006</v>
      </c>
      <c r="E9" s="6">
        <f>SUM(E12:E26)</f>
        <v>3422.1899999999996</v>
      </c>
      <c r="F9" s="6">
        <f>SUM(F12:F26)</f>
        <v>77325.609999999986</v>
      </c>
      <c r="G9" s="6">
        <f>SUM(G12:G26)</f>
        <v>23197.683000000001</v>
      </c>
      <c r="I9" s="78"/>
      <c r="J9" s="63"/>
      <c r="K9" s="9" t="s">
        <v>105</v>
      </c>
      <c r="L9" s="6">
        <f>SUM(L12:L35)</f>
        <v>105240.09999999999</v>
      </c>
      <c r="M9" s="6">
        <f>SUM(M12:M26)</f>
        <v>30341.880000000005</v>
      </c>
      <c r="N9" s="6">
        <f>SUM(N12:N26)</f>
        <v>3034.1899999999996</v>
      </c>
      <c r="O9" s="6">
        <f>SUM(O12:O26)</f>
        <v>68736.33</v>
      </c>
      <c r="P9" s="6">
        <f>SUM(P12:P26)</f>
        <v>20620.899000000001</v>
      </c>
      <c r="R9" s="78"/>
      <c r="T9" s="9" t="s">
        <v>105</v>
      </c>
      <c r="U9" s="6">
        <f>SUM(U12:U26)</f>
        <v>95132.450000000012</v>
      </c>
      <c r="V9" s="6">
        <f>SUM(V12:V26)</f>
        <v>28246.309999999998</v>
      </c>
      <c r="W9" s="6">
        <f>SUM(W12:W26)</f>
        <v>2824.63</v>
      </c>
      <c r="X9" s="6">
        <f>SUM(X12:X26)</f>
        <v>64061.509999999987</v>
      </c>
      <c r="Y9" s="39">
        <f>SUM(Y12:Y35)</f>
        <v>19218.452999999998</v>
      </c>
      <c r="AA9" s="78"/>
      <c r="AB9" s="63"/>
      <c r="AC9" s="9" t="s">
        <v>105</v>
      </c>
      <c r="AD9" s="6">
        <f>SUM(AD12:AD35)</f>
        <v>84859.26999999999</v>
      </c>
      <c r="AE9" s="6">
        <f>SUM(AE12:AE35)</f>
        <v>25063.759999999998</v>
      </c>
      <c r="AF9" s="6">
        <f>SUM(AF12:AF35)</f>
        <v>2506.33</v>
      </c>
      <c r="AG9" s="6">
        <f>SUM(AG12:AG35)</f>
        <v>57289.879999999983</v>
      </c>
      <c r="AH9" s="39">
        <f>SUM(AH12:AH35)</f>
        <v>17018.154000000002</v>
      </c>
    </row>
    <row r="10" spans="1:35" x14ac:dyDescent="0.2">
      <c r="B10" s="9" t="s">
        <v>4</v>
      </c>
      <c r="C10" s="6">
        <f>AVERAGE(C12:C25)</f>
        <v>8212.1178571428572</v>
      </c>
      <c r="D10" s="6">
        <f>AVERAGE(D12:D26)</f>
        <v>2444.4178571428574</v>
      </c>
      <c r="E10" s="6">
        <f>AVERAGE(E12:E26)</f>
        <v>244.44214285714284</v>
      </c>
      <c r="F10" s="6">
        <f>AVERAGE(F12:F26)</f>
        <v>5523.2578571428558</v>
      </c>
      <c r="G10" s="85">
        <v>0.3</v>
      </c>
      <c r="I10" s="78"/>
      <c r="J10" s="63"/>
      <c r="K10" s="9" t="s">
        <v>4</v>
      </c>
      <c r="L10" s="6">
        <f>AVERAGE(L12:L25)</f>
        <v>7293.7428571428563</v>
      </c>
      <c r="M10" s="6">
        <f>AVERAGE(M12:M26)</f>
        <v>2167.2771428571432</v>
      </c>
      <c r="N10" s="6">
        <f>AVERAGE(N12:N26)</f>
        <v>216.72785714285712</v>
      </c>
      <c r="O10" s="6">
        <f>AVERAGE(O12:O26)</f>
        <v>4909.7378571428571</v>
      </c>
      <c r="P10" s="85">
        <v>0.3</v>
      </c>
      <c r="R10" s="78"/>
      <c r="T10" s="9" t="s">
        <v>4</v>
      </c>
      <c r="U10" s="6">
        <f>AVERAGE(U12:U26)</f>
        <v>7927.7041666666673</v>
      </c>
      <c r="V10" s="6">
        <f>AVERAGE(V12:V26)</f>
        <v>2353.8591666666666</v>
      </c>
      <c r="W10" s="6">
        <f>AVERAGE(W12:W26)</f>
        <v>235.38583333333335</v>
      </c>
      <c r="X10" s="6">
        <f>AVERAGE(X12:X26)</f>
        <v>5338.4591666666656</v>
      </c>
      <c r="Y10" s="85">
        <v>0.3</v>
      </c>
      <c r="AA10" s="78"/>
      <c r="AB10" s="63"/>
      <c r="AC10" s="9" t="s">
        <v>4</v>
      </c>
      <c r="AD10" s="6">
        <f>AVERAGE(AD12:AD25)</f>
        <v>6484.3515384615375</v>
      </c>
      <c r="AE10" s="6">
        <f>AVERAGE(AE13:AE95)</f>
        <v>1408.6488235294119</v>
      </c>
      <c r="AF10" s="6">
        <f>AVERAGE(AF13:AF95)</f>
        <v>1089.6033333333332</v>
      </c>
      <c r="AG10" s="6">
        <f>AVERAGE(AG12:AG95)</f>
        <v>3580.6174999999989</v>
      </c>
      <c r="AH10" s="85">
        <v>0.3</v>
      </c>
    </row>
    <row r="11" spans="1:35" ht="26.25" x14ac:dyDescent="0.25">
      <c r="A11" s="66" t="s">
        <v>51</v>
      </c>
      <c r="B11" s="9" t="s">
        <v>2</v>
      </c>
      <c r="E11" s="84" t="s">
        <v>3</v>
      </c>
      <c r="F11" s="30" t="s">
        <v>1</v>
      </c>
      <c r="G11" s="85" t="s">
        <v>0</v>
      </c>
      <c r="I11" s="78"/>
      <c r="J11" s="63" t="s">
        <v>51</v>
      </c>
      <c r="K11" s="9" t="s">
        <v>2</v>
      </c>
      <c r="L11" s="6"/>
      <c r="M11" s="6"/>
      <c r="N11" s="84" t="s">
        <v>3</v>
      </c>
      <c r="O11" s="30" t="s">
        <v>1</v>
      </c>
      <c r="P11" s="85" t="s">
        <v>0</v>
      </c>
      <c r="R11" s="78"/>
      <c r="S11" s="66" t="s">
        <v>51</v>
      </c>
      <c r="T11" s="9" t="s">
        <v>2</v>
      </c>
      <c r="U11" s="6"/>
      <c r="V11" s="6"/>
      <c r="W11" s="84" t="s">
        <v>3</v>
      </c>
      <c r="X11" s="30" t="s">
        <v>1</v>
      </c>
      <c r="Y11" s="85" t="s">
        <v>0</v>
      </c>
      <c r="AA11" s="78"/>
      <c r="AB11" s="63" t="s">
        <v>51</v>
      </c>
      <c r="AC11" s="9" t="s">
        <v>2</v>
      </c>
      <c r="AD11" s="6"/>
      <c r="AE11" s="6"/>
      <c r="AF11" s="84" t="s">
        <v>3</v>
      </c>
      <c r="AG11" s="30" t="s">
        <v>1</v>
      </c>
      <c r="AH11" s="85" t="s">
        <v>0</v>
      </c>
    </row>
    <row r="12" spans="1:35" x14ac:dyDescent="0.2">
      <c r="A12" s="66" t="s">
        <v>50</v>
      </c>
      <c r="B12" s="9">
        <v>41820</v>
      </c>
      <c r="C12" s="46">
        <v>3119.2</v>
      </c>
      <c r="D12" s="46">
        <v>935.76</v>
      </c>
      <c r="E12" s="46">
        <v>93.58</v>
      </c>
      <c r="F12" s="6">
        <f t="shared" ref="F12:F16" si="0">C12-D12-E12</f>
        <v>2089.8599999999997</v>
      </c>
      <c r="G12" s="39">
        <f>(C12-(D12+E12))*G10</f>
        <v>626.95799999999986</v>
      </c>
      <c r="I12" s="78"/>
      <c r="J12" s="63" t="s">
        <v>50</v>
      </c>
      <c r="K12" s="9">
        <v>41913</v>
      </c>
      <c r="L12" s="6">
        <v>5184.95</v>
      </c>
      <c r="M12" s="6">
        <v>1555.48</v>
      </c>
      <c r="N12" s="6">
        <v>155.55000000000001</v>
      </c>
      <c r="O12" s="6">
        <f t="shared" ref="O12:O25" si="1">L12-M12-N12</f>
        <v>3473.9199999999996</v>
      </c>
      <c r="P12" s="39">
        <f>(L12-(M12+N12))*P10</f>
        <v>1042.1759999999999</v>
      </c>
      <c r="R12" s="78"/>
      <c r="S12" s="66" t="s">
        <v>50</v>
      </c>
      <c r="T12" s="9">
        <v>42011</v>
      </c>
      <c r="U12" s="46">
        <v>9514.25</v>
      </c>
      <c r="V12" s="46">
        <v>2815.31</v>
      </c>
      <c r="W12" s="46">
        <v>281.52999999999997</v>
      </c>
      <c r="X12" s="6">
        <f t="shared" ref="X12:X23" si="2">U12-V12-W12</f>
        <v>6417.4100000000008</v>
      </c>
      <c r="Y12" s="182">
        <f>(U12-(V12+W12))*Y10</f>
        <v>1925.223</v>
      </c>
      <c r="AA12" s="78"/>
      <c r="AB12" s="63" t="s">
        <v>50</v>
      </c>
      <c r="AC12" s="9">
        <v>42095</v>
      </c>
      <c r="AD12" s="6">
        <v>8487.7999999999993</v>
      </c>
      <c r="AE12" s="6">
        <v>2525.7600000000002</v>
      </c>
      <c r="AF12" s="6">
        <v>252.58</v>
      </c>
      <c r="AG12" s="6">
        <f>AD12-AE12-AF12</f>
        <v>5709.4599999999991</v>
      </c>
      <c r="AH12" s="39">
        <f>(AD12-(AE12+AF12))*AH10</f>
        <v>1712.8379999999997</v>
      </c>
    </row>
    <row r="13" spans="1:35" x14ac:dyDescent="0.2">
      <c r="A13" s="66" t="s">
        <v>52</v>
      </c>
      <c r="B13" s="9">
        <v>41822</v>
      </c>
      <c r="C13" s="6">
        <v>670</v>
      </c>
      <c r="D13" s="6">
        <v>201</v>
      </c>
      <c r="E13" s="6">
        <v>20.100000000000001</v>
      </c>
      <c r="F13" s="6">
        <f t="shared" si="0"/>
        <v>448.9</v>
      </c>
      <c r="G13" s="39">
        <f>(C13-(D13+E13))*G10</f>
        <v>134.66999999999999</v>
      </c>
      <c r="I13" s="78"/>
      <c r="J13" s="63" t="s">
        <v>52</v>
      </c>
      <c r="K13" s="9">
        <v>41920</v>
      </c>
      <c r="L13" s="6">
        <v>2265.6999999999998</v>
      </c>
      <c r="M13" s="6">
        <v>679.71</v>
      </c>
      <c r="N13" s="6">
        <v>67.97</v>
      </c>
      <c r="O13" s="6">
        <f t="shared" si="1"/>
        <v>1518.0199999999998</v>
      </c>
      <c r="P13" s="39">
        <f>(L13-(M13+N13))*P10</f>
        <v>455.40599999999989</v>
      </c>
      <c r="R13" s="78"/>
      <c r="S13" s="66" t="s">
        <v>52</v>
      </c>
      <c r="T13" s="9">
        <v>42018</v>
      </c>
      <c r="U13" s="46">
        <v>8371.15</v>
      </c>
      <c r="V13" s="46">
        <v>2440.69</v>
      </c>
      <c r="W13" s="46">
        <v>244.07</v>
      </c>
      <c r="X13" s="6">
        <f t="shared" si="2"/>
        <v>5686.3899999999994</v>
      </c>
      <c r="Y13" s="182">
        <f>(U13-(V13+W13))*Y10</f>
        <v>1705.9169999999997</v>
      </c>
      <c r="AA13" s="78"/>
      <c r="AB13" s="63" t="s">
        <v>52</v>
      </c>
      <c r="AC13" s="9">
        <v>42102</v>
      </c>
      <c r="AD13" s="6">
        <v>3533.76</v>
      </c>
      <c r="AE13" s="6">
        <v>1051.8399999999999</v>
      </c>
      <c r="AF13" s="6">
        <v>105.18</v>
      </c>
      <c r="AG13" s="203">
        <f t="shared" ref="AG13:AG24" si="3">AD13-AE13-AF13</f>
        <v>2376.7400000000002</v>
      </c>
      <c r="AH13" s="39">
        <f>(AD13-(AE13+AF13))*AH10</f>
        <v>713.02200000000005</v>
      </c>
    </row>
    <row r="14" spans="1:35" x14ac:dyDescent="0.2">
      <c r="A14" s="66" t="s">
        <v>53</v>
      </c>
      <c r="B14" s="9">
        <v>41829</v>
      </c>
      <c r="C14" s="6">
        <v>9411.1</v>
      </c>
      <c r="D14" s="6">
        <v>2791.28</v>
      </c>
      <c r="E14" s="6">
        <v>279.13</v>
      </c>
      <c r="F14" s="6">
        <f t="shared" si="0"/>
        <v>6340.69</v>
      </c>
      <c r="G14" s="39">
        <f>(C14-(D14+E14))*G10</f>
        <v>1902.2070000000001</v>
      </c>
      <c r="I14" s="78"/>
      <c r="J14" s="63" t="s">
        <v>53</v>
      </c>
      <c r="K14" s="9">
        <v>41927</v>
      </c>
      <c r="L14" s="6">
        <v>11386.15</v>
      </c>
      <c r="M14" s="6">
        <v>3351.35</v>
      </c>
      <c r="N14" s="6">
        <v>335.14</v>
      </c>
      <c r="O14" s="6">
        <f t="shared" si="1"/>
        <v>7699.6599999999989</v>
      </c>
      <c r="P14" s="39">
        <f>(L14-(M14+N14))*P10</f>
        <v>2309.8979999999997</v>
      </c>
      <c r="R14" s="78"/>
      <c r="S14" s="66" t="s">
        <v>53</v>
      </c>
      <c r="T14" s="9">
        <v>42025</v>
      </c>
      <c r="U14" s="46">
        <v>7146.25</v>
      </c>
      <c r="V14" s="46">
        <v>2138.6999999999998</v>
      </c>
      <c r="W14" s="46">
        <v>213.87</v>
      </c>
      <c r="X14" s="6">
        <f t="shared" si="2"/>
        <v>4793.68</v>
      </c>
      <c r="Y14" s="182">
        <f>(U14-(V14+W14))*Y10</f>
        <v>1438.104</v>
      </c>
      <c r="AA14" s="78"/>
      <c r="AB14" s="63" t="s">
        <v>53</v>
      </c>
      <c r="AC14" s="9">
        <v>42109</v>
      </c>
      <c r="AD14" s="6">
        <v>7280.05</v>
      </c>
      <c r="AE14" s="6">
        <v>2162.9499999999998</v>
      </c>
      <c r="AF14" s="6">
        <v>216.3</v>
      </c>
      <c r="AG14" s="203">
        <f t="shared" si="3"/>
        <v>4900.8</v>
      </c>
      <c r="AH14" s="39">
        <f>(AD14-(AE14+AF14))*AH10</f>
        <v>1470.24</v>
      </c>
    </row>
    <row r="15" spans="1:35" x14ac:dyDescent="0.2">
      <c r="A15" s="66" t="s">
        <v>54</v>
      </c>
      <c r="B15" s="9">
        <v>41834</v>
      </c>
      <c r="C15" s="6">
        <v>4431.5</v>
      </c>
      <c r="D15" s="6">
        <v>1308.2</v>
      </c>
      <c r="E15" s="6">
        <v>130.82</v>
      </c>
      <c r="F15" s="6">
        <f t="shared" si="0"/>
        <v>2992.48</v>
      </c>
      <c r="G15" s="39">
        <f>(C15-(D15+E15))*G10</f>
        <v>897.74400000000003</v>
      </c>
      <c r="I15" s="78"/>
      <c r="J15" s="63" t="s">
        <v>54</v>
      </c>
      <c r="K15" s="9">
        <v>41934</v>
      </c>
      <c r="L15" s="6">
        <v>4867.5</v>
      </c>
      <c r="M15" s="6">
        <v>1460.25</v>
      </c>
      <c r="N15" s="6">
        <v>146.03</v>
      </c>
      <c r="O15" s="6">
        <f t="shared" si="1"/>
        <v>3261.22</v>
      </c>
      <c r="P15" s="39">
        <f>(L15-(M15+N15))*P10</f>
        <v>978.36599999999999</v>
      </c>
      <c r="R15" s="78"/>
      <c r="S15" s="66" t="s">
        <v>54</v>
      </c>
      <c r="T15" s="9">
        <v>42032</v>
      </c>
      <c r="U15" s="46">
        <v>5499.1</v>
      </c>
      <c r="V15" s="46">
        <v>1649.73</v>
      </c>
      <c r="W15" s="46">
        <v>164.97</v>
      </c>
      <c r="X15" s="6">
        <f t="shared" si="2"/>
        <v>3684.4000000000005</v>
      </c>
      <c r="Y15" s="182">
        <f>(U15-(V15+W15))*Y10</f>
        <v>1105.3200000000002</v>
      </c>
      <c r="AA15" s="78"/>
      <c r="AB15" s="63" t="s">
        <v>54</v>
      </c>
      <c r="AC15" s="9">
        <v>42116</v>
      </c>
      <c r="AD15" s="6">
        <v>8353.7000000000007</v>
      </c>
      <c r="AE15" s="6">
        <v>2506.11</v>
      </c>
      <c r="AF15" s="6">
        <v>250.61</v>
      </c>
      <c r="AG15" s="203">
        <f t="shared" si="3"/>
        <v>5596.9800000000005</v>
      </c>
      <c r="AH15" s="39">
        <f>(AD15-(AE15+AF15))*AH10</f>
        <v>1679.0940000000001</v>
      </c>
    </row>
    <row r="16" spans="1:35" x14ac:dyDescent="0.2">
      <c r="A16" s="66" t="s">
        <v>55</v>
      </c>
      <c r="B16" s="9">
        <v>41843</v>
      </c>
      <c r="C16" s="6">
        <v>13980.55</v>
      </c>
      <c r="D16" s="6">
        <v>4147.3</v>
      </c>
      <c r="E16" s="6">
        <v>414.73</v>
      </c>
      <c r="F16" s="6">
        <f t="shared" si="0"/>
        <v>9418.52</v>
      </c>
      <c r="G16" s="39">
        <f>(C16-(D16+E16))*G10</f>
        <v>2825.5559999999996</v>
      </c>
      <c r="I16" s="78"/>
      <c r="J16" s="63" t="s">
        <v>55</v>
      </c>
      <c r="K16" s="9">
        <v>41941</v>
      </c>
      <c r="L16" s="6">
        <v>3724.2</v>
      </c>
      <c r="M16" s="6">
        <v>1102.6500000000001</v>
      </c>
      <c r="N16" s="6">
        <v>110.26</v>
      </c>
      <c r="O16" s="6">
        <f t="shared" si="1"/>
        <v>2511.2899999999995</v>
      </c>
      <c r="P16" s="39">
        <f>(L16-(M16+N16))*P10</f>
        <v>753.38699999999994</v>
      </c>
      <c r="R16" s="78"/>
      <c r="S16" s="66" t="s">
        <v>55</v>
      </c>
      <c r="T16" s="9">
        <v>42039</v>
      </c>
      <c r="U16" s="46">
        <v>6695.4</v>
      </c>
      <c r="V16" s="46">
        <v>1985.81</v>
      </c>
      <c r="W16" s="46">
        <v>198.58</v>
      </c>
      <c r="X16" s="6">
        <f t="shared" si="2"/>
        <v>4511.01</v>
      </c>
      <c r="Y16" s="182">
        <f>(U16-(V16+W16))*Y10</f>
        <v>1353.3030000000001</v>
      </c>
      <c r="AA16" s="78"/>
      <c r="AB16" s="63" t="s">
        <v>55</v>
      </c>
      <c r="AC16" s="9">
        <v>42123</v>
      </c>
      <c r="AD16" s="6">
        <v>10110.299999999999</v>
      </c>
      <c r="AE16" s="6">
        <v>3000.69</v>
      </c>
      <c r="AF16" s="6">
        <v>300.07</v>
      </c>
      <c r="AG16" s="203">
        <f t="shared" si="3"/>
        <v>6809.5399999999991</v>
      </c>
      <c r="AH16" s="39">
        <f>(AD16-(AE16+AF16))*AH10</f>
        <v>2042.8619999999996</v>
      </c>
    </row>
    <row r="17" spans="1:34" x14ac:dyDescent="0.2">
      <c r="A17" s="66" t="s">
        <v>56</v>
      </c>
      <c r="B17" s="9">
        <v>41479</v>
      </c>
      <c r="C17" s="6">
        <v>7661.05</v>
      </c>
      <c r="D17" s="6">
        <v>2247.13</v>
      </c>
      <c r="E17" s="6">
        <v>224.71</v>
      </c>
      <c r="F17" s="6">
        <f t="shared" ref="F17:F25" si="4">C17-D17-E17</f>
        <v>5189.21</v>
      </c>
      <c r="G17" s="39">
        <f>(C17-(D17+E17))*G10</f>
        <v>1556.7629999999999</v>
      </c>
      <c r="I17" s="78"/>
      <c r="J17" s="63" t="s">
        <v>56</v>
      </c>
      <c r="K17" s="9">
        <v>41948</v>
      </c>
      <c r="L17" s="6">
        <v>5808.85</v>
      </c>
      <c r="M17" s="6">
        <v>1726.85</v>
      </c>
      <c r="N17" s="6">
        <v>172.69</v>
      </c>
      <c r="O17" s="6">
        <f t="shared" si="1"/>
        <v>3909.3100000000004</v>
      </c>
      <c r="P17" s="39">
        <f>(L17-(M17+N17))*P10</f>
        <v>1172.7930000000001</v>
      </c>
      <c r="R17" s="78"/>
      <c r="S17" s="66" t="s">
        <v>56</v>
      </c>
      <c r="T17" s="9">
        <v>42046</v>
      </c>
      <c r="U17" s="46">
        <v>7385.55</v>
      </c>
      <c r="V17" s="46">
        <v>2177.06</v>
      </c>
      <c r="W17" s="46">
        <v>217.71</v>
      </c>
      <c r="X17" s="6">
        <f t="shared" si="2"/>
        <v>4990.78</v>
      </c>
      <c r="Y17" s="182">
        <f>(U17-(W17+V17))*Y10</f>
        <v>1497.2340000000002</v>
      </c>
      <c r="AA17" s="78"/>
      <c r="AB17" s="63" t="s">
        <v>56</v>
      </c>
      <c r="AC17" s="9">
        <v>42130</v>
      </c>
      <c r="AD17" s="6">
        <v>5893.15</v>
      </c>
      <c r="AE17" s="6">
        <v>1758.65</v>
      </c>
      <c r="AF17" s="6">
        <v>175.86</v>
      </c>
      <c r="AG17" s="203">
        <f t="shared" si="3"/>
        <v>3958.64</v>
      </c>
      <c r="AH17" s="39">
        <f>(AD17-(AE17+AF17))*AH10</f>
        <v>1187.5919999999999</v>
      </c>
    </row>
    <row r="18" spans="1:34" x14ac:dyDescent="0.2">
      <c r="A18" s="66" t="s">
        <v>57</v>
      </c>
      <c r="B18" s="9">
        <v>41857</v>
      </c>
      <c r="C18" s="6">
        <v>11970.75</v>
      </c>
      <c r="D18" s="6">
        <v>3567.4</v>
      </c>
      <c r="E18" s="6">
        <v>356.74</v>
      </c>
      <c r="F18" s="6">
        <f t="shared" si="4"/>
        <v>8046.6100000000006</v>
      </c>
      <c r="G18" s="39">
        <f>(C18-(D18+E18))*G10</f>
        <v>2413.9829999999997</v>
      </c>
      <c r="I18" s="78"/>
      <c r="J18" s="63" t="s">
        <v>57</v>
      </c>
      <c r="K18" s="9">
        <v>41953</v>
      </c>
      <c r="L18" s="6">
        <v>6674.05</v>
      </c>
      <c r="M18" s="6">
        <v>1997.04</v>
      </c>
      <c r="N18" s="6">
        <v>199.7</v>
      </c>
      <c r="O18" s="6">
        <f t="shared" si="1"/>
        <v>4477.3100000000004</v>
      </c>
      <c r="P18" s="39">
        <f>(L18-(M18+N18))*P10</f>
        <v>1343.193</v>
      </c>
      <c r="R18" s="78"/>
      <c r="S18" s="66" t="s">
        <v>57</v>
      </c>
      <c r="T18" s="9">
        <v>42053</v>
      </c>
      <c r="U18" s="46">
        <v>8138.05</v>
      </c>
      <c r="V18" s="46">
        <v>2416.4499999999998</v>
      </c>
      <c r="W18" s="46">
        <v>241.65</v>
      </c>
      <c r="X18" s="6">
        <f t="shared" si="2"/>
        <v>5479.9500000000007</v>
      </c>
      <c r="Y18" s="182">
        <f>(U18-(W18+V18))*Y10</f>
        <v>1643.9850000000001</v>
      </c>
      <c r="AA18" s="78"/>
      <c r="AB18" s="63" t="s">
        <v>57</v>
      </c>
      <c r="AC18" s="9">
        <v>42137</v>
      </c>
      <c r="AD18" s="6">
        <v>90.21</v>
      </c>
      <c r="AE18" s="6">
        <v>27.06</v>
      </c>
      <c r="AF18" s="6">
        <v>2.71</v>
      </c>
      <c r="AG18" s="203">
        <f t="shared" si="3"/>
        <v>60.439999999999991</v>
      </c>
      <c r="AH18" s="39">
        <f>(AD18-(AE18+AF18))*AH10</f>
        <v>18.131999999999998</v>
      </c>
    </row>
    <row r="19" spans="1:34" x14ac:dyDescent="0.2">
      <c r="A19" s="66" t="s">
        <v>58</v>
      </c>
      <c r="B19" s="9">
        <v>41864</v>
      </c>
      <c r="C19" s="6">
        <v>10522.8</v>
      </c>
      <c r="D19" s="6">
        <v>3150.58</v>
      </c>
      <c r="E19" s="6">
        <v>315.06</v>
      </c>
      <c r="F19" s="6">
        <f t="shared" si="4"/>
        <v>7057.1599999999989</v>
      </c>
      <c r="G19" s="39">
        <f>(C19-(D19+E19))*G10</f>
        <v>2117.1479999999997</v>
      </c>
      <c r="I19" s="78"/>
      <c r="J19" s="63" t="s">
        <v>58</v>
      </c>
      <c r="K19" s="9">
        <v>41962</v>
      </c>
      <c r="L19" s="6">
        <v>11909.8</v>
      </c>
      <c r="M19" s="6">
        <v>3522.18</v>
      </c>
      <c r="N19" s="6">
        <v>352.22</v>
      </c>
      <c r="O19" s="6">
        <f t="shared" si="1"/>
        <v>8035.3999999999987</v>
      </c>
      <c r="P19" s="39">
        <f>(L19-(M19+N19))*P10</f>
        <v>2410.62</v>
      </c>
      <c r="R19" s="78"/>
      <c r="S19" s="66" t="s">
        <v>58</v>
      </c>
      <c r="T19" s="9">
        <v>42060</v>
      </c>
      <c r="U19" s="46">
        <v>8783.5</v>
      </c>
      <c r="V19" s="46">
        <v>2624.92</v>
      </c>
      <c r="W19" s="46">
        <v>262.49</v>
      </c>
      <c r="X19" s="6">
        <f t="shared" si="2"/>
        <v>5896.09</v>
      </c>
      <c r="Y19" s="182">
        <f>(U19-(W19+V19))*Y10</f>
        <v>1768.827</v>
      </c>
      <c r="AA19" s="78"/>
      <c r="AB19" s="63" t="s">
        <v>58</v>
      </c>
      <c r="AC19" s="9">
        <v>42144</v>
      </c>
      <c r="AD19" s="6">
        <v>938.1</v>
      </c>
      <c r="AE19" s="6">
        <v>276.25</v>
      </c>
      <c r="AF19" s="6">
        <v>27.63</v>
      </c>
      <c r="AG19" s="203">
        <f t="shared" si="3"/>
        <v>634.22</v>
      </c>
      <c r="AH19" s="39">
        <f>(AD19-(AE19+AF19))*AH10</f>
        <v>190.26599999999999</v>
      </c>
    </row>
    <row r="20" spans="1:34" x14ac:dyDescent="0.2">
      <c r="A20" s="66" t="s">
        <v>59</v>
      </c>
      <c r="B20" s="9">
        <v>41871</v>
      </c>
      <c r="C20" s="6">
        <v>6782.65</v>
      </c>
      <c r="D20" s="6">
        <v>2024.9</v>
      </c>
      <c r="E20" s="6">
        <v>202.49</v>
      </c>
      <c r="F20" s="6">
        <f t="shared" si="4"/>
        <v>4555.26</v>
      </c>
      <c r="G20" s="39">
        <f>(C20-(D20+E20))*G10</f>
        <v>1366.5779999999997</v>
      </c>
      <c r="I20" s="78"/>
      <c r="J20" s="63" t="s">
        <v>59</v>
      </c>
      <c r="K20" s="9">
        <v>41969</v>
      </c>
      <c r="L20" s="6">
        <v>9824.2000000000007</v>
      </c>
      <c r="M20" s="6">
        <v>2947.26</v>
      </c>
      <c r="N20" s="6">
        <v>294.73</v>
      </c>
      <c r="O20" s="6">
        <f t="shared" si="1"/>
        <v>6582.2100000000009</v>
      </c>
      <c r="P20" s="39">
        <f>(L20-(M20+N20))*P10</f>
        <v>1974.6630000000002</v>
      </c>
      <c r="R20" s="78"/>
      <c r="S20" s="66" t="s">
        <v>59</v>
      </c>
      <c r="T20" s="9">
        <v>42067</v>
      </c>
      <c r="U20" s="46">
        <v>8795.6</v>
      </c>
      <c r="V20" s="46">
        <v>2602.9499999999998</v>
      </c>
      <c r="W20" s="46">
        <v>260.3</v>
      </c>
      <c r="X20" s="6">
        <f t="shared" si="2"/>
        <v>5932.35</v>
      </c>
      <c r="Y20" s="182">
        <f>(U20-(W20+V20))*Y10</f>
        <v>1779.7050000000002</v>
      </c>
      <c r="AA20" s="78"/>
      <c r="AB20" s="63" t="s">
        <v>59</v>
      </c>
      <c r="AC20" s="9">
        <v>42151</v>
      </c>
      <c r="AD20" s="6">
        <v>3394.1</v>
      </c>
      <c r="AE20" s="6">
        <v>1013.58</v>
      </c>
      <c r="AF20" s="6">
        <v>101.36</v>
      </c>
      <c r="AG20" s="203">
        <f t="shared" si="3"/>
        <v>2279.16</v>
      </c>
      <c r="AH20" s="39">
        <f>(AD20-(AE20+AF20))*AH10</f>
        <v>683.74799999999993</v>
      </c>
    </row>
    <row r="21" spans="1:34" x14ac:dyDescent="0.2">
      <c r="A21" s="66" t="s">
        <v>60</v>
      </c>
      <c r="B21" s="9">
        <v>41878</v>
      </c>
      <c r="C21" s="6">
        <v>10769.15</v>
      </c>
      <c r="D21" s="6">
        <v>3217.49</v>
      </c>
      <c r="E21" s="6">
        <v>321.75</v>
      </c>
      <c r="F21" s="6">
        <f t="shared" si="4"/>
        <v>7229.91</v>
      </c>
      <c r="G21" s="39">
        <f>(C21-(D21+E21))*G10</f>
        <v>2168.973</v>
      </c>
      <c r="I21" s="78"/>
      <c r="J21" s="63" t="s">
        <v>60</v>
      </c>
      <c r="K21" s="9">
        <v>41976</v>
      </c>
      <c r="L21" s="6">
        <v>12350.45</v>
      </c>
      <c r="M21" s="6">
        <v>3676.73</v>
      </c>
      <c r="N21" s="6">
        <v>367.67</v>
      </c>
      <c r="O21" s="6">
        <f t="shared" si="1"/>
        <v>8306.0500000000011</v>
      </c>
      <c r="P21" s="39">
        <f>(L21-(M21+N21))*P10</f>
        <v>2491.8150000000001</v>
      </c>
      <c r="R21" s="78"/>
      <c r="S21" s="66" t="s">
        <v>60</v>
      </c>
      <c r="T21" s="9">
        <v>42074</v>
      </c>
      <c r="U21" s="46">
        <v>7171.95</v>
      </c>
      <c r="V21" s="46">
        <v>2127.59</v>
      </c>
      <c r="W21" s="46">
        <v>212.76</v>
      </c>
      <c r="X21" s="6">
        <f t="shared" si="2"/>
        <v>4831.5999999999995</v>
      </c>
      <c r="Y21" s="182">
        <f>(U21-(W21+V21))*Y10</f>
        <v>1449.4799999999998</v>
      </c>
      <c r="AA21" s="78"/>
      <c r="AB21" s="63" t="s">
        <v>60</v>
      </c>
      <c r="AC21" s="9">
        <v>42158</v>
      </c>
      <c r="AD21" s="6">
        <v>10665.35</v>
      </c>
      <c r="AE21" s="6">
        <v>3171.46</v>
      </c>
      <c r="AF21" s="6">
        <v>317.14999999999998</v>
      </c>
      <c r="AG21" s="203">
        <f t="shared" si="3"/>
        <v>7176.7400000000007</v>
      </c>
      <c r="AH21" s="39">
        <f>(AD21-(AE21+AF21))*AH10</f>
        <v>2153.0219999999999</v>
      </c>
    </row>
    <row r="22" spans="1:34" x14ac:dyDescent="0.2">
      <c r="A22" s="66" t="s">
        <v>61</v>
      </c>
      <c r="B22" s="9">
        <v>41885</v>
      </c>
      <c r="C22" s="6">
        <v>7826.8</v>
      </c>
      <c r="D22" s="6">
        <v>2337.0100000000002</v>
      </c>
      <c r="E22" s="6">
        <v>233.7</v>
      </c>
      <c r="F22" s="6">
        <f t="shared" si="4"/>
        <v>5256.09</v>
      </c>
      <c r="G22" s="39">
        <f>(C22-(D22+E22))*G10</f>
        <v>1576.827</v>
      </c>
      <c r="I22" s="78"/>
      <c r="J22" s="63" t="s">
        <v>61</v>
      </c>
      <c r="K22" s="9">
        <v>41981</v>
      </c>
      <c r="L22" s="6">
        <v>6317.05</v>
      </c>
      <c r="M22" s="6">
        <v>1881.18</v>
      </c>
      <c r="N22" s="6">
        <v>188.12</v>
      </c>
      <c r="O22" s="6">
        <f t="shared" si="1"/>
        <v>4247.75</v>
      </c>
      <c r="P22" s="39">
        <f>(L22-(M22+N22))*P10</f>
        <v>1274.325</v>
      </c>
      <c r="R22" s="78"/>
      <c r="S22" s="66" t="s">
        <v>61</v>
      </c>
      <c r="T22" s="9">
        <v>42081</v>
      </c>
      <c r="U22" s="46">
        <v>8237.33</v>
      </c>
      <c r="V22" s="46">
        <v>2459.75</v>
      </c>
      <c r="W22" s="46">
        <v>245.97</v>
      </c>
      <c r="X22" s="6">
        <f t="shared" si="2"/>
        <v>5531.61</v>
      </c>
      <c r="Y22" s="182">
        <f>(U22-(W22+V22))*Y10</f>
        <v>1659.4830000000002</v>
      </c>
      <c r="AA22" s="78"/>
      <c r="AB22" s="63" t="s">
        <v>61</v>
      </c>
      <c r="AC22" s="9">
        <v>42165</v>
      </c>
      <c r="AD22" s="6">
        <v>5852.6</v>
      </c>
      <c r="AE22" s="6">
        <v>1741.85</v>
      </c>
      <c r="AF22" s="6">
        <v>174.19</v>
      </c>
      <c r="AG22" s="203">
        <f t="shared" si="3"/>
        <v>3936.56</v>
      </c>
      <c r="AH22" s="39">
        <f>(AD22-(AE22+AF22))*AH10</f>
        <v>1180.9680000000001</v>
      </c>
    </row>
    <row r="23" spans="1:34" x14ac:dyDescent="0.2">
      <c r="A23" s="66" t="s">
        <v>62</v>
      </c>
      <c r="B23" s="9">
        <v>41892</v>
      </c>
      <c r="C23" s="6">
        <v>8515.35</v>
      </c>
      <c r="D23" s="6">
        <v>2547.64</v>
      </c>
      <c r="E23" s="6">
        <v>254.76</v>
      </c>
      <c r="F23" s="6">
        <f t="shared" si="4"/>
        <v>5712.9500000000007</v>
      </c>
      <c r="G23" s="39">
        <f>(C23-(D23+E23))*G10</f>
        <v>1713.8850000000002</v>
      </c>
      <c r="I23" s="78"/>
      <c r="J23" s="63" t="s">
        <v>62</v>
      </c>
      <c r="K23" s="9">
        <v>41990</v>
      </c>
      <c r="L23" s="6">
        <v>11223</v>
      </c>
      <c r="M23" s="6">
        <v>3355.34</v>
      </c>
      <c r="N23" s="6">
        <v>335.53</v>
      </c>
      <c r="O23" s="6">
        <f t="shared" si="1"/>
        <v>7532.13</v>
      </c>
      <c r="P23" s="39">
        <f>(L23-(M23+N23))*P10</f>
        <v>2259.6390000000001</v>
      </c>
      <c r="R23" s="78"/>
      <c r="S23" s="66" t="s">
        <v>62</v>
      </c>
      <c r="T23" s="9">
        <v>42088</v>
      </c>
      <c r="U23" s="46">
        <v>9394.32</v>
      </c>
      <c r="V23" s="46">
        <v>2807.35</v>
      </c>
      <c r="W23" s="46">
        <v>280.73</v>
      </c>
      <c r="X23" s="6">
        <f t="shared" si="2"/>
        <v>6306.24</v>
      </c>
      <c r="Y23" s="182">
        <f>(U23-(W23+V23))*Y10</f>
        <v>1891.8719999999998</v>
      </c>
      <c r="AA23" s="78"/>
      <c r="AB23" s="63" t="s">
        <v>62</v>
      </c>
      <c r="AC23" s="9">
        <v>42172</v>
      </c>
      <c r="AD23" s="6">
        <v>10576.05</v>
      </c>
      <c r="AE23" s="6">
        <v>3110.9</v>
      </c>
      <c r="AF23" s="6">
        <v>311.08999999999997</v>
      </c>
      <c r="AG23" s="203">
        <f t="shared" si="3"/>
        <v>7154.0599999999995</v>
      </c>
      <c r="AH23" s="39">
        <f>(AD23-(AE23+AF23))*AH10</f>
        <v>2146.2179999999998</v>
      </c>
    </row>
    <row r="24" spans="1:34" x14ac:dyDescent="0.2">
      <c r="A24" s="66" t="s">
        <v>63</v>
      </c>
      <c r="B24" s="9">
        <v>41897</v>
      </c>
      <c r="C24" s="6">
        <v>6900.8</v>
      </c>
      <c r="D24" s="6">
        <v>2053.9699999999998</v>
      </c>
      <c r="E24" s="6">
        <v>205.4</v>
      </c>
      <c r="F24" s="6">
        <f t="shared" si="4"/>
        <v>4641.43</v>
      </c>
      <c r="G24" s="39">
        <f>(C24-(D24+E24))*G10</f>
        <v>1392.4290000000001</v>
      </c>
      <c r="I24" s="78"/>
      <c r="J24" s="63" t="s">
        <v>63</v>
      </c>
      <c r="K24" s="9">
        <v>41995</v>
      </c>
      <c r="L24" s="6">
        <v>2811.9</v>
      </c>
      <c r="M24" s="6">
        <v>777.24</v>
      </c>
      <c r="N24" s="6">
        <v>77.72</v>
      </c>
      <c r="O24" s="6">
        <f t="shared" si="1"/>
        <v>1956.94</v>
      </c>
      <c r="P24" s="39">
        <f>(L24-(M24+N24))*P10</f>
        <v>587.08199999999999</v>
      </c>
      <c r="R24" s="78"/>
      <c r="S24" s="66" t="s">
        <v>63</v>
      </c>
      <c r="AA24" s="78"/>
      <c r="AB24" s="63" t="s">
        <v>63</v>
      </c>
      <c r="AC24" s="9">
        <v>42179</v>
      </c>
      <c r="AD24" s="6">
        <v>9121.4</v>
      </c>
      <c r="AE24" s="6">
        <v>2715.96</v>
      </c>
      <c r="AF24" s="6">
        <v>271.60000000000002</v>
      </c>
      <c r="AG24" s="203">
        <f t="shared" si="3"/>
        <v>6133.8399999999992</v>
      </c>
      <c r="AH24" s="39">
        <f>(AD24-(AE24+AF24))*AH10</f>
        <v>1840.152</v>
      </c>
    </row>
    <row r="25" spans="1:34" x14ac:dyDescent="0.2">
      <c r="A25" s="183" t="s">
        <v>223</v>
      </c>
      <c r="B25" s="9">
        <v>41906</v>
      </c>
      <c r="C25" s="6">
        <v>12407.95</v>
      </c>
      <c r="D25" s="6">
        <v>3692.19</v>
      </c>
      <c r="E25" s="6">
        <v>369.22</v>
      </c>
      <c r="F25" s="6">
        <f t="shared" si="4"/>
        <v>8346.5400000000009</v>
      </c>
      <c r="G25" s="39">
        <f>(C25-(D25+E25))*G10</f>
        <v>2503.962</v>
      </c>
      <c r="I25" s="78"/>
      <c r="J25" s="198" t="s">
        <v>223</v>
      </c>
      <c r="K25" s="9">
        <v>42002</v>
      </c>
      <c r="L25" s="6">
        <v>7764.6</v>
      </c>
      <c r="M25" s="6">
        <v>2308.62</v>
      </c>
      <c r="N25" s="6">
        <v>230.86</v>
      </c>
      <c r="O25" s="6">
        <f t="shared" si="1"/>
        <v>5225.1200000000008</v>
      </c>
      <c r="P25" s="39">
        <f>(L25-(M25+N25))*P10</f>
        <v>1567.5360000000003</v>
      </c>
      <c r="R25" s="78"/>
      <c r="S25" s="66" t="s">
        <v>223</v>
      </c>
      <c r="T25" s="9"/>
      <c r="U25" s="46"/>
      <c r="V25" s="46"/>
      <c r="W25" s="46"/>
      <c r="X25" s="6"/>
      <c r="Y25" s="182"/>
      <c r="AA25" s="78"/>
      <c r="AB25" s="63"/>
      <c r="AC25" s="9"/>
      <c r="AD25" s="6"/>
      <c r="AE25" s="6"/>
      <c r="AF25" s="6"/>
      <c r="AG25" s="6"/>
      <c r="AH25" s="39">
        <f>(AD25-(AE25+AF25))*AH10</f>
        <v>0</v>
      </c>
    </row>
    <row r="26" spans="1:34" x14ac:dyDescent="0.2">
      <c r="A26" s="183"/>
      <c r="G26" s="39"/>
      <c r="I26" s="78"/>
      <c r="J26" s="63"/>
      <c r="K26" s="9"/>
      <c r="L26" s="6"/>
      <c r="M26" s="6"/>
      <c r="N26" s="6"/>
      <c r="O26" s="6"/>
      <c r="P26" s="39"/>
      <c r="R26" s="78"/>
      <c r="T26" s="9"/>
      <c r="U26" s="6"/>
      <c r="V26" s="46"/>
      <c r="W26" s="6"/>
      <c r="X26" s="6"/>
      <c r="Y26" s="39"/>
      <c r="AA26" s="78"/>
      <c r="AB26" s="63"/>
      <c r="AC26" s="9"/>
      <c r="AD26" s="6"/>
      <c r="AE26" s="6"/>
      <c r="AF26" s="6"/>
      <c r="AG26" s="6"/>
      <c r="AH26" s="39">
        <f>(AD26-(AE26+AF26))*AH10</f>
        <v>0</v>
      </c>
    </row>
    <row r="27" spans="1:34" x14ac:dyDescent="0.2">
      <c r="G27" s="39"/>
      <c r="I27" s="78"/>
      <c r="P27" s="39"/>
      <c r="R27" s="78"/>
      <c r="S27" s="78"/>
      <c r="T27" s="86"/>
      <c r="U27" s="87"/>
      <c r="V27" s="87"/>
      <c r="W27" s="87"/>
      <c r="X27" s="87"/>
      <c r="Y27" s="87"/>
      <c r="AA27" s="78"/>
      <c r="AB27" s="63"/>
      <c r="AC27" s="9"/>
      <c r="AD27" s="6"/>
      <c r="AE27" s="6"/>
      <c r="AF27" s="6"/>
      <c r="AG27" s="6">
        <f t="shared" ref="AG27" si="5">AD27-AE27-AF27</f>
        <v>0</v>
      </c>
      <c r="AH27" s="39"/>
    </row>
    <row r="28" spans="1:34" ht="25.5" x14ac:dyDescent="0.2">
      <c r="G28" s="39"/>
      <c r="I28" s="78"/>
      <c r="J28" s="63" t="s">
        <v>201</v>
      </c>
      <c r="K28" s="9">
        <v>41969</v>
      </c>
      <c r="L28" s="6">
        <v>1500</v>
      </c>
      <c r="M28" s="46">
        <v>0</v>
      </c>
      <c r="N28" s="46">
        <v>0</v>
      </c>
      <c r="O28" s="6">
        <f>L28-M28-N28</f>
        <v>1500</v>
      </c>
      <c r="P28" s="39"/>
      <c r="R28" s="78"/>
      <c r="S28" s="191" t="s">
        <v>202</v>
      </c>
      <c r="T28" s="9">
        <v>42058</v>
      </c>
      <c r="U28" s="6">
        <v>720</v>
      </c>
      <c r="V28" s="46">
        <v>0</v>
      </c>
      <c r="W28" s="46">
        <v>0</v>
      </c>
      <c r="X28" s="6">
        <f t="shared" ref="X28:X29" si="6">U28-V28-W28</f>
        <v>720</v>
      </c>
      <c r="Y28" s="39"/>
      <c r="AA28" s="78"/>
      <c r="AB28" s="63"/>
      <c r="AC28" s="9"/>
      <c r="AD28" s="6" t="s">
        <v>203</v>
      </c>
      <c r="AE28" s="6" t="s">
        <v>204</v>
      </c>
      <c r="AF28" s="6"/>
      <c r="AG28" s="6" t="s">
        <v>205</v>
      </c>
      <c r="AH28" s="39"/>
    </row>
    <row r="29" spans="1:34" ht="25.5" x14ac:dyDescent="0.2">
      <c r="G29" s="39"/>
      <c r="I29" s="78"/>
      <c r="J29" s="63" t="s">
        <v>202</v>
      </c>
      <c r="K29" s="9">
        <v>41969</v>
      </c>
      <c r="L29" s="6">
        <v>520</v>
      </c>
      <c r="M29" s="46">
        <v>0</v>
      </c>
      <c r="N29" s="46">
        <v>0</v>
      </c>
      <c r="O29" s="6">
        <f>L29-M29-N29</f>
        <v>520</v>
      </c>
      <c r="R29" s="78"/>
      <c r="S29" s="191" t="s">
        <v>525</v>
      </c>
      <c r="T29" s="9">
        <v>42058</v>
      </c>
      <c r="U29" s="6">
        <v>3500</v>
      </c>
      <c r="V29" s="46">
        <v>0</v>
      </c>
      <c r="W29" s="46">
        <v>0</v>
      </c>
      <c r="X29" s="6">
        <f t="shared" si="6"/>
        <v>3500</v>
      </c>
      <c r="Y29" s="39"/>
      <c r="AA29" s="78"/>
      <c r="AB29" s="63" t="s">
        <v>582</v>
      </c>
      <c r="AC29" s="9">
        <v>42151</v>
      </c>
      <c r="AD29" s="6">
        <v>555</v>
      </c>
      <c r="AE29" s="6">
        <v>0</v>
      </c>
      <c r="AF29" s="6"/>
      <c r="AG29" s="6">
        <v>555</v>
      </c>
      <c r="AH29" s="39"/>
    </row>
    <row r="30" spans="1:34" x14ac:dyDescent="0.2">
      <c r="G30" s="39"/>
      <c r="I30" s="78"/>
      <c r="J30" s="63" t="s">
        <v>202</v>
      </c>
      <c r="K30" s="9">
        <v>41950</v>
      </c>
      <c r="L30" s="6">
        <v>7.7</v>
      </c>
      <c r="M30" s="46">
        <v>0</v>
      </c>
      <c r="N30" s="46">
        <v>0</v>
      </c>
      <c r="O30" s="6">
        <f>L30-M30-N30</f>
        <v>7.7</v>
      </c>
      <c r="P30" s="39"/>
      <c r="R30" s="78"/>
      <c r="T30" s="9">
        <v>42232</v>
      </c>
      <c r="U30" s="6">
        <v>6000</v>
      </c>
      <c r="V30" s="46">
        <v>0</v>
      </c>
      <c r="W30" s="46">
        <v>0</v>
      </c>
      <c r="X30" s="6">
        <v>6000</v>
      </c>
      <c r="Y30" s="39"/>
      <c r="AA30" s="78"/>
      <c r="AH30" s="39"/>
    </row>
    <row r="31" spans="1:34" ht="38.25" x14ac:dyDescent="0.2">
      <c r="A31" s="9">
        <v>41876</v>
      </c>
      <c r="B31" s="6" t="s">
        <v>202</v>
      </c>
      <c r="C31" s="6">
        <v>685</v>
      </c>
      <c r="D31" s="6">
        <v>0</v>
      </c>
      <c r="E31" s="6">
        <v>0</v>
      </c>
      <c r="F31" s="6">
        <v>685</v>
      </c>
      <c r="G31" s="39"/>
      <c r="I31" s="78"/>
      <c r="J31" s="63"/>
      <c r="K31" s="9"/>
      <c r="L31" s="6"/>
      <c r="M31" s="6"/>
      <c r="N31" s="6"/>
      <c r="O31" s="6"/>
      <c r="P31" s="39"/>
      <c r="R31" s="78"/>
      <c r="T31" s="9"/>
      <c r="U31" s="6"/>
      <c r="V31" s="6"/>
      <c r="W31" s="6"/>
      <c r="X31" s="6"/>
      <c r="Y31" s="39"/>
      <c r="AA31" s="78"/>
      <c r="AB31" s="63" t="s">
        <v>583</v>
      </c>
      <c r="AC31" s="9">
        <v>42131</v>
      </c>
      <c r="AD31" s="6">
        <v>7.7</v>
      </c>
      <c r="AE31" s="6">
        <v>0.7</v>
      </c>
      <c r="AF31" s="6"/>
      <c r="AG31" s="6">
        <v>7.7</v>
      </c>
      <c r="AH31" s="39"/>
    </row>
    <row r="32" spans="1:34" x14ac:dyDescent="0.2">
      <c r="A32" s="9">
        <v>41885</v>
      </c>
      <c r="B32" s="6" t="s">
        <v>206</v>
      </c>
      <c r="C32" s="6">
        <v>3400</v>
      </c>
      <c r="D32" s="6">
        <v>0</v>
      </c>
      <c r="E32" s="6">
        <v>0</v>
      </c>
      <c r="F32" s="6">
        <v>3400</v>
      </c>
      <c r="G32" s="39"/>
      <c r="I32" s="78"/>
      <c r="J32" s="63"/>
      <c r="K32" s="9"/>
      <c r="L32" s="6"/>
      <c r="M32" s="6"/>
      <c r="N32" s="6"/>
      <c r="O32" s="6"/>
      <c r="P32" s="39"/>
      <c r="R32" s="78"/>
      <c r="S32" s="133"/>
      <c r="T32" s="9"/>
      <c r="U32" s="6"/>
      <c r="V32" s="6"/>
      <c r="W32" s="6"/>
      <c r="X32" s="6"/>
      <c r="Y32" s="39"/>
      <c r="AA32" s="78"/>
      <c r="AB32" s="63"/>
      <c r="AC32" s="9"/>
      <c r="AD32" s="6"/>
      <c r="AE32" s="6"/>
      <c r="AF32" s="6"/>
      <c r="AG32" s="6"/>
      <c r="AH32" s="39"/>
    </row>
    <row r="33" spans="1:35" ht="25.5" x14ac:dyDescent="0.2">
      <c r="B33" s="9" t="s">
        <v>523</v>
      </c>
      <c r="C33" s="6">
        <v>7500</v>
      </c>
      <c r="D33" s="6">
        <v>0</v>
      </c>
      <c r="E33" s="6">
        <v>0</v>
      </c>
      <c r="F33" s="6">
        <v>7500</v>
      </c>
      <c r="G33" s="39"/>
      <c r="I33" s="78"/>
      <c r="J33" s="63" t="s">
        <v>206</v>
      </c>
      <c r="K33" s="9">
        <v>41990</v>
      </c>
      <c r="L33" s="6">
        <v>1100</v>
      </c>
      <c r="M33" s="46">
        <v>0</v>
      </c>
      <c r="N33" s="46">
        <v>0</v>
      </c>
      <c r="O33" s="6">
        <v>1100</v>
      </c>
      <c r="P33" s="39">
        <f>(L33-(M33+N33))*P10</f>
        <v>330</v>
      </c>
      <c r="R33" s="78"/>
      <c r="T33" s="9"/>
      <c r="U33" s="6"/>
      <c r="V33" s="6"/>
      <c r="W33" s="6"/>
      <c r="X33" s="6"/>
      <c r="Y33" s="39"/>
      <c r="AA33" s="78"/>
      <c r="AB33" s="63"/>
      <c r="AC33" s="9"/>
      <c r="AD33" s="6"/>
      <c r="AE33" s="6"/>
      <c r="AF33" s="6"/>
      <c r="AG33" s="6"/>
      <c r="AH33" s="39"/>
    </row>
    <row r="34" spans="1:35" x14ac:dyDescent="0.2">
      <c r="G34" s="39"/>
      <c r="I34" s="78"/>
      <c r="J34" s="63"/>
      <c r="K34" s="9"/>
      <c r="L34" s="6"/>
      <c r="M34" s="6"/>
      <c r="N34" s="6"/>
      <c r="O34" s="6"/>
      <c r="P34" s="39"/>
      <c r="R34" s="78"/>
      <c r="T34" s="9"/>
      <c r="U34" s="6"/>
      <c r="V34" s="6"/>
      <c r="W34" s="6"/>
      <c r="X34" s="6"/>
      <c r="Y34" s="39"/>
      <c r="AA34" s="78"/>
      <c r="AB34" s="63"/>
      <c r="AC34" s="9"/>
      <c r="AD34" s="6"/>
      <c r="AE34" s="6"/>
      <c r="AF34" s="6"/>
      <c r="AG34" s="6"/>
      <c r="AH34" s="39"/>
    </row>
    <row r="35" spans="1:35" x14ac:dyDescent="0.2">
      <c r="G35" s="39"/>
      <c r="I35" s="78"/>
      <c r="J35" s="63"/>
      <c r="K35" s="9"/>
      <c r="L35" s="6"/>
      <c r="M35" s="6"/>
      <c r="N35" s="6"/>
      <c r="O35" s="6"/>
      <c r="P35" s="39"/>
      <c r="R35" s="78"/>
      <c r="T35" s="9"/>
      <c r="U35" s="6"/>
      <c r="V35" s="6"/>
      <c r="W35" s="6"/>
      <c r="X35" s="6"/>
      <c r="Y35" s="39"/>
      <c r="AA35" s="78"/>
      <c r="AB35" s="63"/>
      <c r="AC35" s="9"/>
      <c r="AD35" s="6"/>
      <c r="AE35" s="6"/>
      <c r="AF35" s="6"/>
      <c r="AG35" s="6"/>
      <c r="AH35" s="39"/>
    </row>
    <row r="36" spans="1:35" s="105" customFormat="1" ht="7.15" customHeight="1" x14ac:dyDescent="0.2">
      <c r="A36" s="78"/>
      <c r="B36" s="86"/>
      <c r="C36" s="87"/>
      <c r="D36" s="87"/>
      <c r="E36" s="87"/>
      <c r="F36" s="87"/>
      <c r="G36" s="87"/>
      <c r="H36" s="78"/>
      <c r="I36" s="78"/>
      <c r="J36" s="86"/>
      <c r="K36" s="87"/>
      <c r="L36" s="87"/>
      <c r="M36" s="87"/>
      <c r="N36" s="87"/>
      <c r="O36" s="87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</row>
    <row r="37" spans="1:35" ht="51" x14ac:dyDescent="0.2">
      <c r="A37" s="34" t="s">
        <v>75</v>
      </c>
      <c r="G37" s="6"/>
      <c r="I37" s="78"/>
      <c r="J37" s="34" t="s">
        <v>75</v>
      </c>
      <c r="K37" s="9"/>
      <c r="L37" s="6"/>
      <c r="M37" s="6"/>
      <c r="N37" s="6"/>
      <c r="O37" s="6"/>
      <c r="P37" s="6"/>
      <c r="R37" s="78"/>
      <c r="S37" s="34" t="s">
        <v>75</v>
      </c>
      <c r="T37" s="9"/>
      <c r="U37" s="6"/>
      <c r="V37" s="6"/>
      <c r="W37" s="6"/>
      <c r="X37" s="6"/>
      <c r="Y37" s="6"/>
      <c r="AA37" s="78"/>
      <c r="AB37" s="34" t="s">
        <v>75</v>
      </c>
      <c r="AC37" s="9"/>
      <c r="AD37" s="6"/>
      <c r="AE37" s="6"/>
      <c r="AF37" s="6"/>
      <c r="AG37" s="6"/>
      <c r="AH37" s="6"/>
    </row>
    <row r="38" spans="1:35" x14ac:dyDescent="0.2">
      <c r="G38" s="6"/>
      <c r="I38" s="78"/>
      <c r="K38" s="9"/>
      <c r="L38" s="6"/>
      <c r="M38" s="6"/>
      <c r="N38" s="6"/>
      <c r="O38" s="6"/>
      <c r="P38" s="6"/>
      <c r="R38" s="78"/>
      <c r="T38" s="9"/>
      <c r="U38" s="6"/>
      <c r="V38" s="6"/>
      <c r="W38" s="6"/>
      <c r="X38" s="6"/>
      <c r="Y38" s="6"/>
      <c r="AA38" s="78"/>
      <c r="AC38" s="9"/>
      <c r="AD38" s="6"/>
      <c r="AE38" s="6"/>
      <c r="AF38" s="6"/>
      <c r="AG38" s="6"/>
      <c r="AH38" s="6"/>
    </row>
    <row r="39" spans="1:35" ht="38.25" x14ac:dyDescent="0.2">
      <c r="B39" s="88" t="s">
        <v>2</v>
      </c>
      <c r="C39" s="30" t="s">
        <v>77</v>
      </c>
      <c r="D39" s="108" t="s">
        <v>121</v>
      </c>
      <c r="E39" s="6" t="s">
        <v>122</v>
      </c>
      <c r="G39" s="6"/>
      <c r="I39" s="78"/>
      <c r="K39" s="88" t="s">
        <v>2</v>
      </c>
      <c r="L39" s="30" t="s">
        <v>77</v>
      </c>
      <c r="M39" s="108" t="s">
        <v>121</v>
      </c>
      <c r="N39" s="6" t="s">
        <v>122</v>
      </c>
      <c r="O39" s="6"/>
      <c r="P39" s="6"/>
      <c r="R39" s="78"/>
      <c r="T39" s="88" t="s">
        <v>2</v>
      </c>
      <c r="U39" s="30" t="s">
        <v>77</v>
      </c>
      <c r="V39" s="108" t="s">
        <v>154</v>
      </c>
      <c r="W39" s="6" t="s">
        <v>122</v>
      </c>
      <c r="X39" s="6"/>
      <c r="Y39" s="6"/>
      <c r="AA39" s="78"/>
      <c r="AC39" s="88" t="s">
        <v>2</v>
      </c>
      <c r="AD39" s="30" t="s">
        <v>77</v>
      </c>
      <c r="AE39" s="108" t="s">
        <v>121</v>
      </c>
      <c r="AF39" s="6" t="s">
        <v>122</v>
      </c>
      <c r="AG39" s="6"/>
      <c r="AH39" s="6"/>
    </row>
    <row r="40" spans="1:35" x14ac:dyDescent="0.2">
      <c r="G40" s="6"/>
      <c r="I40" s="78"/>
      <c r="K40" s="9"/>
      <c r="L40" s="6"/>
      <c r="M40" s="6"/>
      <c r="N40" s="6"/>
      <c r="O40" s="110"/>
      <c r="P40" s="110"/>
      <c r="R40" s="78"/>
      <c r="T40" s="9"/>
      <c r="U40" s="6"/>
      <c r="V40" s="6"/>
      <c r="W40" s="6"/>
      <c r="X40" s="6"/>
      <c r="Y40" s="6"/>
      <c r="AA40" s="78"/>
      <c r="AC40" s="9"/>
      <c r="AD40" s="6"/>
      <c r="AE40" s="6"/>
      <c r="AF40" s="6"/>
      <c r="AG40" s="6"/>
      <c r="AH40" s="6"/>
    </row>
    <row r="41" spans="1:35" ht="15" x14ac:dyDescent="0.25">
      <c r="B41" s="9">
        <v>41865</v>
      </c>
      <c r="C41" s="6">
        <v>15830.54</v>
      </c>
      <c r="D41" s="6">
        <v>1439.14</v>
      </c>
      <c r="E41" s="6">
        <v>14391.4</v>
      </c>
      <c r="G41" s="6"/>
      <c r="I41" s="78"/>
      <c r="K41" s="202">
        <v>41936</v>
      </c>
      <c r="L41" s="204">
        <v>6943.2</v>
      </c>
      <c r="M41" s="203">
        <v>631.20000000000005</v>
      </c>
      <c r="N41" s="203">
        <v>6312</v>
      </c>
      <c r="O41" s="6"/>
      <c r="P41" s="6"/>
      <c r="R41" s="78"/>
      <c r="T41" s="9">
        <v>42018</v>
      </c>
      <c r="U41" s="6">
        <v>2268.31</v>
      </c>
      <c r="V41" s="6">
        <v>206.21</v>
      </c>
      <c r="W41" s="6">
        <v>2062.1</v>
      </c>
      <c r="X41" s="6"/>
      <c r="Y41" s="6"/>
      <c r="AA41" s="78"/>
      <c r="AC41" s="138">
        <v>42109</v>
      </c>
      <c r="AD41">
        <v>7635.98</v>
      </c>
      <c r="AE41" s="6">
        <v>694.18</v>
      </c>
      <c r="AF41" s="6">
        <v>6941.8</v>
      </c>
      <c r="AG41" s="6"/>
      <c r="AH41" s="6"/>
    </row>
    <row r="42" spans="1:35" ht="15" x14ac:dyDescent="0.25">
      <c r="B42" s="9">
        <v>41874</v>
      </c>
      <c r="C42" s="6">
        <v>4116.42</v>
      </c>
      <c r="D42" s="6">
        <v>374.22</v>
      </c>
      <c r="E42" s="6">
        <v>3742.2</v>
      </c>
      <c r="G42" s="6"/>
      <c r="I42" s="78"/>
      <c r="K42" s="202">
        <v>41967</v>
      </c>
      <c r="L42" s="204">
        <v>1399.09</v>
      </c>
      <c r="M42" s="203">
        <v>127.19</v>
      </c>
      <c r="N42" s="203">
        <v>1271.9000000000001</v>
      </c>
      <c r="O42" s="6"/>
      <c r="P42" s="6"/>
      <c r="R42" s="78"/>
      <c r="T42" s="9">
        <v>42046</v>
      </c>
      <c r="U42" s="6">
        <v>6622.44</v>
      </c>
      <c r="V42" s="6">
        <v>602.04</v>
      </c>
      <c r="W42" s="6">
        <v>6020.4</v>
      </c>
      <c r="X42" s="6"/>
      <c r="Y42" s="6"/>
      <c r="AA42" s="78"/>
      <c r="AC42" s="138">
        <v>42137</v>
      </c>
      <c r="AD42">
        <v>6880.94</v>
      </c>
      <c r="AE42" s="6">
        <v>625.54</v>
      </c>
      <c r="AF42" s="6">
        <v>6255.4</v>
      </c>
      <c r="AG42" s="203"/>
      <c r="AH42" s="6"/>
    </row>
    <row r="43" spans="1:35" ht="15" x14ac:dyDescent="0.25">
      <c r="C43" s="107"/>
      <c r="G43" s="6"/>
      <c r="I43" s="78"/>
      <c r="K43" s="202">
        <v>41992</v>
      </c>
      <c r="L43" s="204">
        <v>14045.35</v>
      </c>
      <c r="M43" s="203">
        <v>1276.8499999999999</v>
      </c>
      <c r="N43" s="203">
        <v>12768.5</v>
      </c>
      <c r="O43" s="6"/>
      <c r="P43" s="6"/>
      <c r="R43" s="78"/>
      <c r="T43" s="9">
        <v>42088</v>
      </c>
      <c r="U43" s="6">
        <v>3226.85</v>
      </c>
      <c r="V43" s="6">
        <v>293.35000000000002</v>
      </c>
      <c r="W43" s="6">
        <v>2933.5</v>
      </c>
      <c r="X43" s="6"/>
      <c r="Y43" s="6"/>
      <c r="AA43" s="78"/>
      <c r="AC43" s="138">
        <v>42165</v>
      </c>
      <c r="AD43">
        <v>982.41</v>
      </c>
      <c r="AE43" s="6">
        <v>89.31</v>
      </c>
      <c r="AF43" s="6">
        <v>893.1</v>
      </c>
      <c r="AG43" s="203"/>
      <c r="AH43" s="6"/>
    </row>
    <row r="44" spans="1:35" x14ac:dyDescent="0.2">
      <c r="G44" s="6"/>
      <c r="I44" s="78"/>
      <c r="K44" s="9"/>
      <c r="L44" s="6"/>
      <c r="M44" s="6"/>
      <c r="N44" s="6"/>
      <c r="O44" s="110"/>
      <c r="P44" s="6"/>
      <c r="R44" s="78"/>
      <c r="T44" s="9"/>
      <c r="U44" s="6"/>
      <c r="V44" s="6"/>
      <c r="W44" s="6"/>
      <c r="X44" s="6"/>
      <c r="Y44" s="6"/>
      <c r="AA44" s="78"/>
      <c r="AC44" s="9"/>
      <c r="AD44" s="6"/>
      <c r="AE44" s="6"/>
      <c r="AF44" s="6"/>
      <c r="AG44" s="6"/>
      <c r="AH44" s="6"/>
    </row>
    <row r="45" spans="1:35" x14ac:dyDescent="0.2">
      <c r="G45" s="6"/>
      <c r="I45" s="78"/>
      <c r="K45" s="9"/>
      <c r="L45" s="46"/>
      <c r="M45" s="181"/>
      <c r="N45" s="181"/>
      <c r="O45" s="110"/>
      <c r="P45" s="6"/>
      <c r="R45" s="78"/>
      <c r="T45" s="9"/>
      <c r="U45" s="6"/>
      <c r="V45" s="6"/>
      <c r="W45" s="6"/>
      <c r="X45" s="6"/>
      <c r="Y45" s="6"/>
      <c r="AA45" s="78"/>
      <c r="AC45" s="9"/>
      <c r="AD45" s="6"/>
      <c r="AE45" s="6"/>
      <c r="AF45" s="6"/>
      <c r="AG45" s="6"/>
      <c r="AH45" s="6"/>
    </row>
    <row r="46" spans="1:35" x14ac:dyDescent="0.2">
      <c r="G46" s="6"/>
      <c r="I46" s="78"/>
      <c r="K46" s="9"/>
      <c r="L46" s="6"/>
      <c r="M46" s="6"/>
      <c r="N46" s="6"/>
      <c r="O46" s="110"/>
      <c r="P46" s="6"/>
      <c r="R46" s="78"/>
      <c r="T46" s="9"/>
      <c r="U46" s="6"/>
      <c r="V46" s="6"/>
      <c r="W46" s="6"/>
      <c r="X46" s="6"/>
      <c r="Y46" s="6"/>
      <c r="AA46" s="78"/>
      <c r="AC46" s="9"/>
      <c r="AD46" s="6"/>
      <c r="AE46" s="6"/>
      <c r="AF46" s="6"/>
      <c r="AG46" s="6"/>
      <c r="AH46" s="6"/>
    </row>
    <row r="47" spans="1:35" x14ac:dyDescent="0.2">
      <c r="G47" s="6"/>
      <c r="I47" s="78"/>
      <c r="K47" s="9"/>
      <c r="L47" s="6"/>
      <c r="M47" s="6"/>
      <c r="N47" s="6"/>
      <c r="O47" s="6"/>
      <c r="P47" s="6"/>
      <c r="R47" s="78"/>
      <c r="T47" s="9"/>
      <c r="U47" s="6"/>
      <c r="V47" s="6"/>
      <c r="W47" s="6"/>
      <c r="X47" s="6"/>
      <c r="Y47" s="6"/>
      <c r="AA47" s="78"/>
      <c r="AC47" s="9"/>
      <c r="AD47" s="6"/>
      <c r="AE47" s="6"/>
      <c r="AF47" s="6"/>
      <c r="AG47" s="6"/>
      <c r="AH47" s="6"/>
    </row>
    <row r="48" spans="1:35" x14ac:dyDescent="0.2">
      <c r="G48" s="6"/>
      <c r="K48" s="9"/>
      <c r="L48" s="6"/>
      <c r="M48" s="6"/>
      <c r="N48" s="6"/>
      <c r="O48" s="6"/>
      <c r="P48" s="6"/>
      <c r="T48" s="9"/>
      <c r="U48" s="6"/>
      <c r="V48" s="6"/>
      <c r="W48" s="6"/>
      <c r="X48" s="6"/>
      <c r="Y48" s="6"/>
      <c r="AA48" s="78"/>
      <c r="AC48" s="9"/>
      <c r="AD48" s="6"/>
      <c r="AE48" s="6"/>
      <c r="AF48" s="6"/>
      <c r="AG48" s="6"/>
      <c r="AH48" s="6"/>
    </row>
    <row r="49" spans="1:29" x14ac:dyDescent="0.2">
      <c r="G49" s="6"/>
      <c r="J49" s="86"/>
      <c r="K49" s="87"/>
      <c r="L49" s="87">
        <f>SUM(L41:L48)</f>
        <v>22387.64</v>
      </c>
      <c r="M49" s="87">
        <f>SUM(M41:M48)</f>
        <v>2035.24</v>
      </c>
      <c r="N49" s="87">
        <f>SUM(N41:N48)</f>
        <v>20352.400000000001</v>
      </c>
      <c r="O49" s="87"/>
      <c r="P49" s="78"/>
      <c r="Q49" s="78"/>
      <c r="R49" s="78"/>
    </row>
    <row r="50" spans="1:29" x14ac:dyDescent="0.2">
      <c r="G50" s="6"/>
      <c r="J50" s="9"/>
      <c r="K50" s="9"/>
      <c r="L50" s="6"/>
      <c r="M50" s="205"/>
      <c r="N50" s="205"/>
      <c r="O50" s="6"/>
    </row>
    <row r="51" spans="1:29" x14ac:dyDescent="0.2">
      <c r="G51" s="6"/>
      <c r="J51" s="9"/>
      <c r="K51" s="6"/>
      <c r="L51" s="6"/>
      <c r="M51" s="6"/>
      <c r="N51" s="6"/>
      <c r="O51" s="6"/>
    </row>
    <row r="52" spans="1:29" ht="38.25" x14ac:dyDescent="0.2">
      <c r="A52" s="66" t="s">
        <v>195</v>
      </c>
      <c r="B52" s="9" t="s">
        <v>196</v>
      </c>
      <c r="G52" s="6"/>
      <c r="J52" s="172" t="s">
        <v>195</v>
      </c>
      <c r="K52" s="9" t="s">
        <v>196</v>
      </c>
      <c r="L52" s="6"/>
      <c r="M52" s="6"/>
      <c r="N52" s="6"/>
      <c r="O52" s="6"/>
      <c r="S52" s="172" t="s">
        <v>195</v>
      </c>
      <c r="T52" s="9" t="s">
        <v>196</v>
      </c>
      <c r="AB52" s="172" t="s">
        <v>195</v>
      </c>
      <c r="AC52" s="9" t="s">
        <v>196</v>
      </c>
    </row>
    <row r="53" spans="1:29" x14ac:dyDescent="0.2">
      <c r="A53" s="66" t="s">
        <v>197</v>
      </c>
      <c r="G53" s="6"/>
      <c r="J53" s="172" t="s">
        <v>197</v>
      </c>
      <c r="K53" s="9"/>
      <c r="L53" s="6"/>
      <c r="M53" s="6"/>
      <c r="N53" s="6"/>
      <c r="O53" s="6"/>
      <c r="S53" s="172" t="s">
        <v>197</v>
      </c>
      <c r="T53" s="9"/>
      <c r="AB53" s="172" t="s">
        <v>197</v>
      </c>
      <c r="AC53" s="9"/>
    </row>
    <row r="54" spans="1:29" x14ac:dyDescent="0.2">
      <c r="A54" s="9"/>
      <c r="B54" s="46"/>
      <c r="G54" s="6"/>
      <c r="J54" s="9"/>
      <c r="K54" s="6"/>
      <c r="L54" s="6"/>
      <c r="M54" s="6"/>
      <c r="N54" s="6"/>
      <c r="O54" s="6"/>
      <c r="S54" s="9"/>
    </row>
    <row r="55" spans="1:29" ht="15" x14ac:dyDescent="0.25">
      <c r="G55" s="6"/>
      <c r="L55" s="6"/>
      <c r="M55" s="6"/>
      <c r="N55" s="6"/>
      <c r="O55" s="6"/>
      <c r="S55" s="9">
        <v>42074</v>
      </c>
      <c r="T55" s="6">
        <v>138.65</v>
      </c>
      <c r="AB55" s="138">
        <v>42102</v>
      </c>
      <c r="AC55">
        <v>138.65</v>
      </c>
    </row>
    <row r="56" spans="1:29" ht="15" x14ac:dyDescent="0.25">
      <c r="B56" s="9">
        <v>41857</v>
      </c>
      <c r="C56" s="6">
        <v>186</v>
      </c>
      <c r="G56" s="6"/>
      <c r="J56" s="199">
        <v>41920</v>
      </c>
      <c r="K56" s="201">
        <v>61.75</v>
      </c>
      <c r="M56" s="6"/>
      <c r="N56" s="6"/>
      <c r="O56" s="6"/>
      <c r="S56" s="9">
        <v>42067</v>
      </c>
      <c r="T56" s="6">
        <v>228.21</v>
      </c>
      <c r="AB56" s="138">
        <v>42109</v>
      </c>
      <c r="AC56">
        <v>180.6</v>
      </c>
    </row>
    <row r="57" spans="1:29" ht="15" x14ac:dyDescent="0.25">
      <c r="G57" s="6"/>
      <c r="J57" s="199">
        <v>41934</v>
      </c>
      <c r="K57" s="201">
        <v>138.65</v>
      </c>
      <c r="L57" s="6"/>
      <c r="M57" s="6"/>
      <c r="N57" s="6"/>
      <c r="O57" s="6"/>
      <c r="S57" s="9">
        <v>42039</v>
      </c>
      <c r="T57" s="6">
        <v>161</v>
      </c>
      <c r="AB57" s="138">
        <v>42152</v>
      </c>
      <c r="AC57">
        <v>180</v>
      </c>
    </row>
    <row r="58" spans="1:29" ht="15" x14ac:dyDescent="0.25">
      <c r="G58" s="6"/>
      <c r="J58" s="199"/>
      <c r="K58" s="200"/>
      <c r="L58" s="6"/>
      <c r="M58" s="6"/>
      <c r="N58" s="6"/>
      <c r="O58" s="6"/>
      <c r="S58" s="9">
        <v>42011</v>
      </c>
      <c r="T58" s="6">
        <v>1099.79</v>
      </c>
      <c r="AB58" s="138">
        <v>42144</v>
      </c>
      <c r="AC58">
        <v>642.99</v>
      </c>
    </row>
    <row r="59" spans="1:29" x14ac:dyDescent="0.2">
      <c r="G59" s="6"/>
      <c r="J59" s="9"/>
      <c r="K59" s="6"/>
      <c r="L59" s="6"/>
      <c r="M59" s="6"/>
      <c r="N59" s="6"/>
      <c r="O59" s="6"/>
    </row>
    <row r="60" spans="1:29" x14ac:dyDescent="0.2">
      <c r="G60" s="6"/>
      <c r="J60" s="9"/>
      <c r="K60" s="6"/>
      <c r="L60" s="6"/>
      <c r="M60" s="6"/>
      <c r="N60" s="6"/>
      <c r="O60" s="6"/>
    </row>
    <row r="61" spans="1:29" x14ac:dyDescent="0.2">
      <c r="G61" s="6"/>
      <c r="J61" s="9"/>
      <c r="K61" s="6"/>
      <c r="L61" s="6"/>
      <c r="M61" s="6"/>
      <c r="N61" s="6"/>
      <c r="O61" s="6"/>
    </row>
    <row r="62" spans="1:29" x14ac:dyDescent="0.2">
      <c r="G62" s="6"/>
      <c r="J62" s="9"/>
      <c r="K62" s="6"/>
      <c r="L62" s="6"/>
      <c r="M62" s="6"/>
      <c r="N62" s="6"/>
      <c r="O62" s="6"/>
    </row>
    <row r="63" spans="1:29" x14ac:dyDescent="0.2">
      <c r="G63" s="6"/>
      <c r="J63" s="9"/>
      <c r="K63" s="6"/>
      <c r="L63" s="6"/>
      <c r="M63" s="6"/>
      <c r="N63" s="6"/>
      <c r="O63" s="6"/>
    </row>
    <row r="64" spans="1:29" x14ac:dyDescent="0.2">
      <c r="G64" s="6"/>
      <c r="J64" s="9"/>
      <c r="K64" s="6"/>
      <c r="L64" s="6"/>
      <c r="M64" s="6"/>
      <c r="N64" s="6"/>
      <c r="O64" s="6"/>
    </row>
    <row r="65" spans="7:15" x14ac:dyDescent="0.2">
      <c r="G65" s="6"/>
      <c r="J65" s="9"/>
      <c r="K65" s="6"/>
      <c r="L65" s="6"/>
      <c r="M65" s="6"/>
      <c r="N65" s="6"/>
      <c r="O65" s="6"/>
    </row>
    <row r="66" spans="7:15" x14ac:dyDescent="0.2">
      <c r="G66" s="6"/>
      <c r="J66" s="9"/>
      <c r="K66" s="6"/>
      <c r="L66" s="6"/>
      <c r="M66" s="6"/>
      <c r="N66" s="6"/>
      <c r="O66" s="6"/>
    </row>
    <row r="67" spans="7:15" x14ac:dyDescent="0.2">
      <c r="G67" s="6"/>
      <c r="J67" s="9"/>
      <c r="K67" s="6"/>
      <c r="L67" s="6"/>
      <c r="M67" s="6"/>
      <c r="N67" s="6"/>
      <c r="O67" s="6"/>
    </row>
    <row r="68" spans="7:15" x14ac:dyDescent="0.2">
      <c r="G68" s="6"/>
      <c r="J68" s="9"/>
      <c r="K68" s="6"/>
      <c r="L68" s="6"/>
      <c r="M68" s="6"/>
      <c r="N68" s="6"/>
      <c r="O68" s="6"/>
    </row>
    <row r="69" spans="7:15" x14ac:dyDescent="0.2">
      <c r="G69" s="6"/>
      <c r="J69" s="9"/>
      <c r="K69" s="6"/>
      <c r="L69" s="6"/>
      <c r="M69" s="6"/>
      <c r="N69" s="6"/>
      <c r="O69" s="6"/>
    </row>
    <row r="70" spans="7:15" x14ac:dyDescent="0.2">
      <c r="G70" s="6"/>
      <c r="J70" s="9"/>
      <c r="K70" s="6"/>
      <c r="L70" s="6"/>
      <c r="M70" s="6"/>
      <c r="N70" s="6"/>
      <c r="O70" s="6"/>
    </row>
    <row r="71" spans="7:15" x14ac:dyDescent="0.2">
      <c r="G71" s="6"/>
      <c r="J71" s="9"/>
      <c r="K71" s="6"/>
      <c r="L71" s="6"/>
      <c r="M71" s="6"/>
      <c r="N71" s="6"/>
      <c r="O71" s="6"/>
    </row>
    <row r="72" spans="7:15" x14ac:dyDescent="0.2">
      <c r="G72" s="6"/>
      <c r="J72" s="9"/>
      <c r="K72" s="6"/>
      <c r="L72" s="6"/>
      <c r="M72" s="6"/>
      <c r="N72" s="6"/>
      <c r="O72" s="6"/>
    </row>
    <row r="73" spans="7:15" x14ac:dyDescent="0.2">
      <c r="G73" s="6"/>
      <c r="J73" s="9"/>
      <c r="K73" s="6"/>
      <c r="L73" s="6"/>
      <c r="M73" s="6"/>
      <c r="N73" s="6"/>
      <c r="O73" s="6"/>
    </row>
    <row r="74" spans="7:15" x14ac:dyDescent="0.2">
      <c r="G74" s="6"/>
      <c r="J74" s="9"/>
      <c r="K74" s="6"/>
      <c r="L74" s="6"/>
      <c r="M74" s="6"/>
      <c r="N74" s="6"/>
      <c r="O74" s="6"/>
    </row>
    <row r="75" spans="7:15" x14ac:dyDescent="0.2">
      <c r="G75" s="6"/>
      <c r="J75" s="9"/>
      <c r="K75" s="6"/>
      <c r="L75" s="6"/>
      <c r="M75" s="6"/>
      <c r="N75" s="6"/>
      <c r="O75" s="6"/>
    </row>
    <row r="76" spans="7:15" x14ac:dyDescent="0.2">
      <c r="G76" s="6"/>
      <c r="J76" s="9"/>
      <c r="K76" s="6"/>
      <c r="L76" s="6"/>
      <c r="M76" s="6"/>
      <c r="N76" s="6"/>
      <c r="O76" s="6"/>
    </row>
    <row r="77" spans="7:15" x14ac:dyDescent="0.2">
      <c r="G77" s="6"/>
      <c r="J77" s="9"/>
      <c r="K77" s="6"/>
      <c r="L77" s="6"/>
      <c r="M77" s="6"/>
      <c r="N77" s="6"/>
      <c r="O77" s="6"/>
    </row>
    <row r="78" spans="7:15" x14ac:dyDescent="0.2">
      <c r="G78" s="6"/>
      <c r="J78" s="9"/>
      <c r="K78" s="6"/>
      <c r="L78" s="6"/>
      <c r="M78" s="6"/>
      <c r="N78" s="6"/>
      <c r="O78" s="6"/>
    </row>
    <row r="79" spans="7:15" x14ac:dyDescent="0.2">
      <c r="G79" s="6"/>
      <c r="J79" s="9"/>
      <c r="K79" s="6"/>
      <c r="L79" s="6"/>
      <c r="M79" s="6"/>
      <c r="N79" s="6"/>
      <c r="O79" s="6"/>
    </row>
    <row r="80" spans="7:15" x14ac:dyDescent="0.2">
      <c r="G80" s="6"/>
      <c r="J80" s="9"/>
      <c r="K80" s="6"/>
      <c r="L80" s="6"/>
      <c r="M80" s="6"/>
      <c r="N80" s="6"/>
      <c r="O80" s="6"/>
    </row>
    <row r="81" spans="7:15" x14ac:dyDescent="0.2">
      <c r="G81" s="6"/>
      <c r="J81" s="9"/>
      <c r="K81" s="6"/>
      <c r="L81" s="6"/>
      <c r="M81" s="6"/>
      <c r="N81" s="6"/>
      <c r="O81" s="6"/>
    </row>
    <row r="82" spans="7:15" x14ac:dyDescent="0.2">
      <c r="G82" s="6"/>
      <c r="J82" s="9"/>
      <c r="K82" s="6"/>
      <c r="L82" s="6"/>
      <c r="M82" s="6"/>
      <c r="N82" s="6"/>
      <c r="O82" s="6"/>
    </row>
    <row r="83" spans="7:15" x14ac:dyDescent="0.2">
      <c r="G83" s="6"/>
      <c r="J83" s="9"/>
      <c r="K83" s="6"/>
      <c r="L83" s="6"/>
      <c r="M83" s="6"/>
      <c r="N83" s="6"/>
      <c r="O83" s="6"/>
    </row>
    <row r="84" spans="7:15" x14ac:dyDescent="0.2">
      <c r="G84" s="6"/>
      <c r="J84" s="9"/>
      <c r="K84" s="6"/>
      <c r="L84" s="6"/>
      <c r="M84" s="6"/>
      <c r="N84" s="6"/>
      <c r="O84" s="6"/>
    </row>
    <row r="85" spans="7:15" x14ac:dyDescent="0.2">
      <c r="G85" s="6"/>
      <c r="J85" s="9"/>
      <c r="K85" s="6"/>
      <c r="L85" s="6"/>
      <c r="M85" s="6"/>
      <c r="N85" s="6"/>
      <c r="O85" s="6"/>
    </row>
    <row r="86" spans="7:15" x14ac:dyDescent="0.2">
      <c r="G86" s="6"/>
      <c r="J86" s="9"/>
      <c r="K86" s="6"/>
      <c r="L86" s="6"/>
      <c r="M86" s="6"/>
      <c r="N86" s="6"/>
      <c r="O86" s="6"/>
    </row>
    <row r="87" spans="7:15" x14ac:dyDescent="0.2">
      <c r="G87" s="6"/>
      <c r="J87" s="9"/>
      <c r="K87" s="6"/>
      <c r="L87" s="6"/>
      <c r="M87" s="6"/>
      <c r="N87" s="6"/>
      <c r="O87" s="6"/>
    </row>
    <row r="88" spans="7:15" x14ac:dyDescent="0.2">
      <c r="G88" s="6"/>
      <c r="J88" s="9"/>
      <c r="K88" s="6"/>
      <c r="L88" s="6"/>
      <c r="M88" s="6"/>
      <c r="N88" s="6"/>
      <c r="O88" s="6"/>
    </row>
    <row r="89" spans="7:15" x14ac:dyDescent="0.2">
      <c r="G89" s="6"/>
      <c r="J89" s="9"/>
      <c r="K89" s="6"/>
      <c r="L89" s="6"/>
      <c r="M89" s="6"/>
      <c r="N89" s="6"/>
      <c r="O89" s="6"/>
    </row>
    <row r="90" spans="7:15" x14ac:dyDescent="0.2">
      <c r="G90" s="6"/>
      <c r="J90" s="9"/>
      <c r="K90" s="6"/>
      <c r="L90" s="6"/>
      <c r="M90" s="6"/>
      <c r="N90" s="6"/>
      <c r="O90" s="6"/>
    </row>
    <row r="91" spans="7:15" x14ac:dyDescent="0.2">
      <c r="G91" s="6"/>
      <c r="J91" s="9"/>
      <c r="K91" s="6"/>
      <c r="L91" s="6"/>
      <c r="M91" s="6"/>
      <c r="N91" s="6"/>
      <c r="O91" s="6"/>
    </row>
    <row r="92" spans="7:15" x14ac:dyDescent="0.2">
      <c r="G92" s="6"/>
      <c r="J92" s="9"/>
      <c r="K92" s="6"/>
      <c r="L92" s="6"/>
      <c r="M92" s="6"/>
      <c r="N92" s="6"/>
      <c r="O92" s="6"/>
    </row>
    <row r="93" spans="7:15" x14ac:dyDescent="0.2">
      <c r="G93" s="6"/>
      <c r="J93" s="9"/>
      <c r="K93" s="6"/>
      <c r="L93" s="6"/>
      <c r="M93" s="6"/>
      <c r="N93" s="6"/>
      <c r="O93" s="6"/>
    </row>
    <row r="94" spans="7:15" x14ac:dyDescent="0.2">
      <c r="G94" s="6"/>
      <c r="J94" s="9"/>
      <c r="K94" s="6"/>
      <c r="L94" s="6"/>
      <c r="M94" s="6"/>
      <c r="N94" s="6"/>
      <c r="O94" s="6"/>
    </row>
    <row r="95" spans="7:15" x14ac:dyDescent="0.2">
      <c r="G95" s="6"/>
      <c r="J95" s="9"/>
      <c r="K95" s="6"/>
      <c r="L95" s="6"/>
      <c r="M95" s="6"/>
      <c r="N95" s="6"/>
      <c r="O95" s="6"/>
    </row>
    <row r="96" spans="7:15" x14ac:dyDescent="0.2">
      <c r="L96" s="6"/>
      <c r="M96" s="6"/>
      <c r="N96" s="6"/>
    </row>
    <row r="97" spans="12:14" x14ac:dyDescent="0.2">
      <c r="L97" s="6"/>
      <c r="M97" s="6"/>
      <c r="N97" s="6"/>
    </row>
    <row r="98" spans="12:14" x14ac:dyDescent="0.2">
      <c r="L98" s="6"/>
      <c r="M98" s="6"/>
      <c r="N98" s="6"/>
    </row>
    <row r="99" spans="12:14" x14ac:dyDescent="0.2">
      <c r="L99" s="6"/>
      <c r="M99" s="6"/>
      <c r="N99" s="6"/>
    </row>
  </sheetData>
  <mergeCells count="1">
    <mergeCell ref="M50:N5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5"/>
  <sheetViews>
    <sheetView topLeftCell="A113" zoomScale="85" zoomScaleNormal="85" workbookViewId="0">
      <selection activeCell="A141" sqref="A141"/>
    </sheetView>
  </sheetViews>
  <sheetFormatPr defaultColWidth="8.85546875" defaultRowHeight="15" x14ac:dyDescent="0.25"/>
  <cols>
    <col min="1" max="1" width="27.28515625" style="94" customWidth="1"/>
    <col min="2" max="2" width="23" style="95" customWidth="1"/>
    <col min="3" max="3" width="14" style="96" customWidth="1"/>
    <col min="4" max="4" width="24.5703125" style="95" customWidth="1"/>
    <col min="5" max="5" width="21.7109375" style="95" customWidth="1"/>
    <col min="6" max="7" width="8.85546875" style="95"/>
    <col min="8" max="8" width="25.42578125" style="95" customWidth="1"/>
    <col min="9" max="9" width="9.85546875" style="95" bestFit="1" customWidth="1"/>
    <col min="10" max="10" width="8.85546875" style="95" customWidth="1"/>
    <col min="11" max="11" width="17.7109375" style="195" customWidth="1"/>
    <col min="12" max="12" width="14.140625" style="95" customWidth="1"/>
    <col min="13" max="13" width="87.140625" style="95" customWidth="1"/>
    <col min="14" max="16384" width="8.85546875" style="95"/>
  </cols>
  <sheetData>
    <row r="2" spans="1:15" x14ac:dyDescent="0.25">
      <c r="B2" s="95" t="s">
        <v>15</v>
      </c>
      <c r="E2" s="95" t="s">
        <v>524</v>
      </c>
      <c r="H2" s="95">
        <f>SUM(H30:H150,N22:N112)</f>
        <v>-111586.81999999995</v>
      </c>
    </row>
    <row r="4" spans="1:15" s="98" customFormat="1" ht="14.45" customHeight="1" x14ac:dyDescent="0.25">
      <c r="A4" s="97"/>
      <c r="B4" s="98" t="s">
        <v>12</v>
      </c>
      <c r="C4" s="99" t="s">
        <v>11</v>
      </c>
      <c r="D4" s="98" t="s">
        <v>10</v>
      </c>
      <c r="K4" s="195"/>
    </row>
    <row r="5" spans="1:15" ht="16.149999999999999" customHeight="1" x14ac:dyDescent="0.25">
      <c r="B5" s="95" t="s">
        <v>9</v>
      </c>
      <c r="C5" s="100" t="s">
        <v>8</v>
      </c>
      <c r="D5" s="95" t="s">
        <v>7</v>
      </c>
      <c r="E5" s="101" t="s">
        <v>6</v>
      </c>
      <c r="F5" s="95" t="s">
        <v>5</v>
      </c>
      <c r="H5" s="95" t="s">
        <v>105</v>
      </c>
      <c r="I5" s="106">
        <f>SUM(I7:I7)</f>
        <v>0</v>
      </c>
      <c r="K5" s="196">
        <f>I5*10%</f>
        <v>0</v>
      </c>
    </row>
    <row r="6" spans="1:15" s="192" customFormat="1" ht="33.75" x14ac:dyDescent="0.25">
      <c r="A6" s="194" t="s">
        <v>521</v>
      </c>
      <c r="C6" s="193"/>
      <c r="K6" s="197"/>
      <c r="L6" s="192" t="s">
        <v>522</v>
      </c>
    </row>
    <row r="7" spans="1:15" x14ac:dyDescent="0.25">
      <c r="A7" t="s">
        <v>423</v>
      </c>
      <c r="B7"/>
      <c r="C7"/>
      <c r="D7"/>
      <c r="E7"/>
      <c r="F7"/>
      <c r="I7" s="106"/>
    </row>
    <row r="8" spans="1:15" x14ac:dyDescent="0.25">
      <c r="A8" s="138">
        <v>41824</v>
      </c>
      <c r="B8" t="s">
        <v>215</v>
      </c>
      <c r="E8"/>
      <c r="H8">
        <v>448.9</v>
      </c>
      <c r="I8"/>
      <c r="L8" t="s">
        <v>485</v>
      </c>
      <c r="M8"/>
      <c r="N8"/>
      <c r="O8"/>
    </row>
    <row r="9" spans="1:15" s="93" customFormat="1" x14ac:dyDescent="0.25">
      <c r="A9" s="138">
        <v>41824</v>
      </c>
      <c r="B9" t="s">
        <v>215</v>
      </c>
      <c r="E9"/>
      <c r="H9">
        <v>2089.86</v>
      </c>
      <c r="I9"/>
      <c r="K9" s="195"/>
      <c r="L9" s="138">
        <v>41834</v>
      </c>
      <c r="M9" t="s">
        <v>207</v>
      </c>
      <c r="N9">
        <v>2500</v>
      </c>
      <c r="O9"/>
    </row>
    <row r="10" spans="1:15" s="93" customFormat="1" x14ac:dyDescent="0.25">
      <c r="A10" s="138">
        <v>41831</v>
      </c>
      <c r="B10" t="s">
        <v>215</v>
      </c>
      <c r="E10"/>
      <c r="H10">
        <v>6340.69</v>
      </c>
      <c r="I10"/>
      <c r="K10" s="195"/>
      <c r="L10" s="138">
        <v>41843</v>
      </c>
      <c r="M10" t="s">
        <v>208</v>
      </c>
      <c r="N10">
        <v>2500</v>
      </c>
      <c r="O10"/>
    </row>
    <row r="11" spans="1:15" s="93" customFormat="1" x14ac:dyDescent="0.25">
      <c r="A11" s="138">
        <v>41838</v>
      </c>
      <c r="B11" t="s">
        <v>215</v>
      </c>
      <c r="E11"/>
      <c r="H11">
        <v>2992.48</v>
      </c>
      <c r="I11"/>
      <c r="K11" s="195"/>
      <c r="L11" s="138">
        <v>41848</v>
      </c>
      <c r="M11" t="s">
        <v>207</v>
      </c>
      <c r="N11">
        <v>2500</v>
      </c>
      <c r="O11"/>
    </row>
    <row r="12" spans="1:15" s="93" customFormat="1" x14ac:dyDescent="0.25">
      <c r="A12" s="138">
        <v>41845</v>
      </c>
      <c r="B12" t="s">
        <v>216</v>
      </c>
      <c r="E12"/>
      <c r="H12">
        <v>9418.52</v>
      </c>
      <c r="I12"/>
      <c r="K12" s="195"/>
      <c r="L12" s="138">
        <v>41859</v>
      </c>
      <c r="M12" t="s">
        <v>284</v>
      </c>
      <c r="N12">
        <v>3000</v>
      </c>
      <c r="O12"/>
    </row>
    <row r="13" spans="1:15" s="93" customFormat="1" x14ac:dyDescent="0.25">
      <c r="A13" s="138">
        <v>41852</v>
      </c>
      <c r="B13" t="s">
        <v>216</v>
      </c>
      <c r="E13"/>
      <c r="H13">
        <v>5189.21</v>
      </c>
      <c r="I13"/>
      <c r="K13" s="195"/>
      <c r="L13" s="138">
        <v>41862</v>
      </c>
      <c r="M13" t="s">
        <v>207</v>
      </c>
      <c r="N13">
        <v>2500</v>
      </c>
      <c r="O13"/>
    </row>
    <row r="14" spans="1:15" s="93" customFormat="1" x14ac:dyDescent="0.25">
      <c r="A14" s="138">
        <v>41857</v>
      </c>
      <c r="B14" t="s">
        <v>424</v>
      </c>
      <c r="E14"/>
      <c r="H14">
        <v>186</v>
      </c>
      <c r="I14"/>
      <c r="K14" s="195"/>
      <c r="L14" s="138">
        <v>41876</v>
      </c>
      <c r="M14" t="s">
        <v>207</v>
      </c>
      <c r="N14">
        <v>2500</v>
      </c>
      <c r="O14"/>
    </row>
    <row r="15" spans="1:15" s="93" customFormat="1" x14ac:dyDescent="0.25">
      <c r="A15" s="138">
        <v>41859</v>
      </c>
      <c r="B15" t="s">
        <v>216</v>
      </c>
      <c r="E15"/>
      <c r="H15">
        <v>8046.61</v>
      </c>
      <c r="I15"/>
      <c r="K15" s="195"/>
      <c r="L15" s="138">
        <v>41882</v>
      </c>
      <c r="M15" t="s">
        <v>208</v>
      </c>
      <c r="N15">
        <v>3000</v>
      </c>
      <c r="O15"/>
    </row>
    <row r="16" spans="1:15" s="93" customFormat="1" x14ac:dyDescent="0.25">
      <c r="A16" s="138">
        <v>41864</v>
      </c>
      <c r="B16" t="s">
        <v>425</v>
      </c>
      <c r="E16"/>
      <c r="H16">
        <v>15830.54</v>
      </c>
      <c r="I16"/>
      <c r="K16" s="195"/>
      <c r="L16" s="138">
        <v>41890</v>
      </c>
      <c r="M16" t="s">
        <v>207</v>
      </c>
      <c r="N16">
        <v>2500</v>
      </c>
      <c r="O16"/>
    </row>
    <row r="17" spans="1:15" s="93" customFormat="1" x14ac:dyDescent="0.25">
      <c r="A17" s="138">
        <v>41866</v>
      </c>
      <c r="B17" t="s">
        <v>215</v>
      </c>
      <c r="E17"/>
      <c r="H17">
        <v>7057.16</v>
      </c>
      <c r="I17"/>
      <c r="K17" s="195"/>
      <c r="L17" s="138">
        <v>41904</v>
      </c>
      <c r="M17" t="s">
        <v>207</v>
      </c>
      <c r="N17">
        <v>1250</v>
      </c>
      <c r="O17"/>
    </row>
    <row r="18" spans="1:15" s="93" customFormat="1" x14ac:dyDescent="0.25">
      <c r="A18" s="138">
        <v>41870</v>
      </c>
      <c r="B18" t="s">
        <v>426</v>
      </c>
      <c r="E18"/>
      <c r="H18">
        <v>7500</v>
      </c>
      <c r="I18"/>
      <c r="K18" s="195"/>
      <c r="L18" s="138">
        <v>41911</v>
      </c>
      <c r="M18" t="s">
        <v>207</v>
      </c>
      <c r="N18">
        <v>1250</v>
      </c>
      <c r="O18"/>
    </row>
    <row r="19" spans="1:15" s="93" customFormat="1" x14ac:dyDescent="0.25">
      <c r="A19" s="138">
        <v>41873</v>
      </c>
      <c r="B19" t="s">
        <v>216</v>
      </c>
      <c r="E19"/>
      <c r="H19">
        <v>4555.26</v>
      </c>
      <c r="I19"/>
      <c r="K19" s="195"/>
      <c r="L19" s="138">
        <v>41912</v>
      </c>
      <c r="M19" t="s">
        <v>208</v>
      </c>
      <c r="N19">
        <v>3000</v>
      </c>
      <c r="O19"/>
    </row>
    <row r="20" spans="1:15" s="93" customFormat="1" x14ac:dyDescent="0.25">
      <c r="A20" s="138">
        <v>41873</v>
      </c>
      <c r="B20" t="s">
        <v>427</v>
      </c>
      <c r="E20"/>
      <c r="H20">
        <v>4116.42</v>
      </c>
      <c r="I20"/>
      <c r="K20" s="195"/>
      <c r="L20"/>
      <c r="M20"/>
      <c r="N20"/>
      <c r="O20"/>
    </row>
    <row r="21" spans="1:15" s="93" customFormat="1" x14ac:dyDescent="0.25">
      <c r="A21" s="138">
        <v>41878</v>
      </c>
      <c r="B21" t="s">
        <v>238</v>
      </c>
      <c r="E21"/>
      <c r="H21">
        <v>685</v>
      </c>
      <c r="I21"/>
      <c r="K21" s="195"/>
      <c r="L21" t="s">
        <v>428</v>
      </c>
      <c r="M21"/>
      <c r="N21"/>
      <c r="O21"/>
    </row>
    <row r="22" spans="1:15" s="93" customFormat="1" x14ac:dyDescent="0.25">
      <c r="A22" s="138">
        <v>41880</v>
      </c>
      <c r="B22" t="s">
        <v>215</v>
      </c>
      <c r="E22"/>
      <c r="H22">
        <v>7229.91</v>
      </c>
      <c r="I22"/>
      <c r="K22" s="195"/>
      <c r="L22" s="138">
        <v>41858</v>
      </c>
      <c r="M22" t="s">
        <v>486</v>
      </c>
      <c r="N22">
        <v>-719</v>
      </c>
      <c r="O22"/>
    </row>
    <row r="23" spans="1:15" s="93" customFormat="1" x14ac:dyDescent="0.25">
      <c r="A23" s="138">
        <v>41887</v>
      </c>
      <c r="B23" t="s">
        <v>215</v>
      </c>
      <c r="E23"/>
      <c r="H23">
        <v>3400</v>
      </c>
      <c r="I23"/>
      <c r="K23" s="195"/>
      <c r="L23" s="138">
        <v>41876</v>
      </c>
      <c r="M23" t="s">
        <v>487</v>
      </c>
      <c r="N23">
        <v>-1817.95</v>
      </c>
      <c r="O23"/>
    </row>
    <row r="24" spans="1:15" s="93" customFormat="1" x14ac:dyDescent="0.25">
      <c r="A24" s="138">
        <v>41887</v>
      </c>
      <c r="B24" t="s">
        <v>215</v>
      </c>
      <c r="E24"/>
      <c r="H24">
        <v>5256.09</v>
      </c>
      <c r="I24"/>
      <c r="K24" s="195"/>
      <c r="L24" s="138">
        <v>41844</v>
      </c>
      <c r="M24" t="s">
        <v>488</v>
      </c>
      <c r="N24">
        <v>-950</v>
      </c>
      <c r="O24"/>
    </row>
    <row r="25" spans="1:15" s="93" customFormat="1" x14ac:dyDescent="0.25">
      <c r="A25" s="138">
        <v>41894</v>
      </c>
      <c r="B25" t="s">
        <v>216</v>
      </c>
      <c r="E25"/>
      <c r="H25">
        <v>5712.95</v>
      </c>
      <c r="I25"/>
      <c r="K25" s="195"/>
      <c r="L25" s="138">
        <v>41878</v>
      </c>
      <c r="M25" t="s">
        <v>489</v>
      </c>
      <c r="N25">
        <v>-74.180000000000007</v>
      </c>
      <c r="O25"/>
    </row>
    <row r="26" spans="1:15" s="93" customFormat="1" x14ac:dyDescent="0.25">
      <c r="A26" s="138">
        <v>41904</v>
      </c>
      <c r="B26" t="s">
        <v>216</v>
      </c>
      <c r="E26"/>
      <c r="H26">
        <v>4641.43</v>
      </c>
      <c r="I26"/>
      <c r="K26" s="195"/>
      <c r="L26" s="138">
        <v>41821</v>
      </c>
      <c r="M26" t="s">
        <v>490</v>
      </c>
      <c r="N26">
        <v>-45.79</v>
      </c>
      <c r="O26"/>
    </row>
    <row r="27" spans="1:15" s="93" customFormat="1" x14ac:dyDescent="0.25">
      <c r="A27" s="138">
        <v>41908</v>
      </c>
      <c r="B27" t="s">
        <v>215</v>
      </c>
      <c r="E27"/>
      <c r="H27">
        <v>8346.5400000000009</v>
      </c>
      <c r="I27"/>
      <c r="K27" s="195"/>
      <c r="L27" s="138">
        <v>41823</v>
      </c>
      <c r="M27" t="s">
        <v>211</v>
      </c>
      <c r="N27">
        <v>-400.7</v>
      </c>
      <c r="O27"/>
    </row>
    <row r="28" spans="1:15" s="93" customFormat="1" x14ac:dyDescent="0.25">
      <c r="A28"/>
      <c r="B28"/>
      <c r="E28"/>
      <c r="H28"/>
      <c r="I28"/>
      <c r="K28" s="195"/>
      <c r="L28" s="138">
        <v>41830</v>
      </c>
      <c r="M28" t="s">
        <v>211</v>
      </c>
      <c r="N28">
        <v>-400.7</v>
      </c>
      <c r="O28"/>
    </row>
    <row r="29" spans="1:15" s="93" customFormat="1" x14ac:dyDescent="0.25">
      <c r="A29" t="s">
        <v>209</v>
      </c>
      <c r="B29"/>
      <c r="E29"/>
      <c r="H29"/>
      <c r="I29"/>
      <c r="K29" s="195"/>
      <c r="L29" s="138">
        <v>41837</v>
      </c>
      <c r="M29" t="s">
        <v>211</v>
      </c>
      <c r="N29">
        <v>-400.7</v>
      </c>
      <c r="O29"/>
    </row>
    <row r="30" spans="1:15" s="93" customFormat="1" x14ac:dyDescent="0.25">
      <c r="A30" s="138">
        <v>41821</v>
      </c>
      <c r="B30" t="s">
        <v>210</v>
      </c>
      <c r="E30"/>
      <c r="H30">
        <v>-10</v>
      </c>
      <c r="I30"/>
      <c r="K30" s="195"/>
      <c r="L30" s="138">
        <v>41844</v>
      </c>
      <c r="M30" t="s">
        <v>211</v>
      </c>
      <c r="N30">
        <v>-400.7</v>
      </c>
      <c r="O30"/>
    </row>
    <row r="31" spans="1:15" x14ac:dyDescent="0.25">
      <c r="A31" s="138">
        <v>41852</v>
      </c>
      <c r="B31" t="s">
        <v>210</v>
      </c>
      <c r="E31"/>
      <c r="H31">
        <v>-10</v>
      </c>
      <c r="I31"/>
      <c r="L31" s="138">
        <v>41851</v>
      </c>
      <c r="M31" t="s">
        <v>211</v>
      </c>
      <c r="N31">
        <v>-400.7</v>
      </c>
      <c r="O31"/>
    </row>
    <row r="32" spans="1:15" x14ac:dyDescent="0.25">
      <c r="A32" s="138">
        <v>41883</v>
      </c>
      <c r="B32" t="s">
        <v>210</v>
      </c>
      <c r="E32"/>
      <c r="H32">
        <v>-10</v>
      </c>
      <c r="I32"/>
      <c r="L32" s="138">
        <v>41858</v>
      </c>
      <c r="M32" t="s">
        <v>211</v>
      </c>
      <c r="N32">
        <v>-400.7</v>
      </c>
      <c r="O32"/>
    </row>
    <row r="33" spans="1:15" x14ac:dyDescent="0.25">
      <c r="A33"/>
      <c r="B33"/>
      <c r="E33"/>
      <c r="H33"/>
      <c r="I33"/>
      <c r="L33" s="138">
        <v>41865</v>
      </c>
      <c r="M33" t="s">
        <v>211</v>
      </c>
      <c r="N33">
        <v>-400.7</v>
      </c>
      <c r="O33"/>
    </row>
    <row r="34" spans="1:15" x14ac:dyDescent="0.25">
      <c r="A34" t="s">
        <v>428</v>
      </c>
      <c r="B34"/>
      <c r="E34"/>
      <c r="H34"/>
      <c r="I34"/>
      <c r="L34" s="138">
        <v>41872</v>
      </c>
      <c r="M34" t="s">
        <v>211</v>
      </c>
      <c r="N34">
        <v>-400.7</v>
      </c>
      <c r="O34"/>
    </row>
    <row r="35" spans="1:15" x14ac:dyDescent="0.25">
      <c r="A35" s="138">
        <v>41835</v>
      </c>
      <c r="B35" t="s">
        <v>429</v>
      </c>
      <c r="E35"/>
      <c r="H35">
        <v>-54</v>
      </c>
      <c r="I35"/>
      <c r="L35" s="138">
        <v>41879</v>
      </c>
      <c r="M35" t="s">
        <v>211</v>
      </c>
      <c r="N35">
        <v>-400.7</v>
      </c>
      <c r="O35"/>
    </row>
    <row r="36" spans="1:15" x14ac:dyDescent="0.25">
      <c r="A36" s="138">
        <v>41842</v>
      </c>
      <c r="B36" t="s">
        <v>430</v>
      </c>
      <c r="E36"/>
      <c r="H36">
        <v>-26.28</v>
      </c>
      <c r="I36"/>
      <c r="L36" s="138">
        <v>41886</v>
      </c>
      <c r="M36" t="s">
        <v>211</v>
      </c>
      <c r="N36">
        <v>-400.7</v>
      </c>
      <c r="O36"/>
    </row>
    <row r="37" spans="1:15" x14ac:dyDescent="0.25">
      <c r="A37" s="138">
        <v>41843</v>
      </c>
      <c r="B37" t="s">
        <v>431</v>
      </c>
      <c r="E37"/>
      <c r="H37">
        <v>-46.07</v>
      </c>
      <c r="I37"/>
      <c r="L37" s="138">
        <v>41893</v>
      </c>
      <c r="M37" t="s">
        <v>211</v>
      </c>
      <c r="N37">
        <v>-400.7</v>
      </c>
      <c r="O37"/>
    </row>
    <row r="38" spans="1:15" x14ac:dyDescent="0.25">
      <c r="A38" s="138">
        <v>41850</v>
      </c>
      <c r="B38" t="s">
        <v>432</v>
      </c>
      <c r="E38"/>
      <c r="H38">
        <v>-56.76</v>
      </c>
      <c r="I38"/>
      <c r="L38" s="138">
        <v>41900</v>
      </c>
      <c r="M38" t="s">
        <v>211</v>
      </c>
      <c r="N38">
        <v>-400.7</v>
      </c>
      <c r="O38"/>
    </row>
    <row r="39" spans="1:15" x14ac:dyDescent="0.25">
      <c r="A39" s="138">
        <v>41857</v>
      </c>
      <c r="B39" t="s">
        <v>433</v>
      </c>
      <c r="E39"/>
      <c r="H39">
        <v>-50.93</v>
      </c>
      <c r="I39"/>
      <c r="L39" s="138">
        <v>41907</v>
      </c>
      <c r="M39" t="s">
        <v>211</v>
      </c>
      <c r="N39">
        <v>-400.7</v>
      </c>
      <c r="O39"/>
    </row>
    <row r="40" spans="1:15" x14ac:dyDescent="0.25">
      <c r="A40" s="138">
        <v>41863</v>
      </c>
      <c r="B40" t="s">
        <v>434</v>
      </c>
      <c r="E40"/>
      <c r="H40">
        <v>-44.39</v>
      </c>
      <c r="I40"/>
      <c r="L40" s="138">
        <v>41885</v>
      </c>
      <c r="M40" t="s">
        <v>491</v>
      </c>
      <c r="N40">
        <v>-98.96</v>
      </c>
      <c r="O40"/>
    </row>
    <row r="41" spans="1:15" x14ac:dyDescent="0.25">
      <c r="A41" s="138">
        <v>41870</v>
      </c>
      <c r="B41" t="s">
        <v>435</v>
      </c>
      <c r="E41"/>
      <c r="H41">
        <v>-39.950000000000003</v>
      </c>
      <c r="I41"/>
      <c r="L41" s="138">
        <v>41828</v>
      </c>
      <c r="M41" t="s">
        <v>492</v>
      </c>
      <c r="N41">
        <v>-94.91</v>
      </c>
      <c r="O41"/>
    </row>
    <row r="42" spans="1:15" x14ac:dyDescent="0.25">
      <c r="A42" s="138">
        <v>41879</v>
      </c>
      <c r="B42" t="s">
        <v>436</v>
      </c>
      <c r="E42"/>
      <c r="H42">
        <v>-40.24</v>
      </c>
      <c r="I42"/>
      <c r="L42" s="138">
        <v>41859</v>
      </c>
      <c r="M42" t="s">
        <v>493</v>
      </c>
      <c r="N42">
        <v>-100.35</v>
      </c>
      <c r="O42"/>
    </row>
    <row r="43" spans="1:15" x14ac:dyDescent="0.25">
      <c r="A43" s="138">
        <v>41892</v>
      </c>
      <c r="B43" t="s">
        <v>437</v>
      </c>
      <c r="E43"/>
      <c r="H43">
        <v>-52.91</v>
      </c>
      <c r="I43"/>
      <c r="L43" s="138">
        <v>41832</v>
      </c>
      <c r="M43" t="s">
        <v>494</v>
      </c>
      <c r="N43">
        <v>-58.66</v>
      </c>
      <c r="O43"/>
    </row>
    <row r="44" spans="1:15" x14ac:dyDescent="0.25">
      <c r="A44" s="138">
        <v>41900</v>
      </c>
      <c r="B44" t="s">
        <v>438</v>
      </c>
      <c r="E44"/>
      <c r="H44">
        <v>-37.85</v>
      </c>
      <c r="I44"/>
      <c r="L44" s="138">
        <v>41894</v>
      </c>
      <c r="M44" t="s">
        <v>495</v>
      </c>
      <c r="N44">
        <v>-95.38</v>
      </c>
      <c r="O44"/>
    </row>
    <row r="45" spans="1:15" x14ac:dyDescent="0.25">
      <c r="A45" s="138">
        <v>41912</v>
      </c>
      <c r="B45" t="s">
        <v>439</v>
      </c>
      <c r="E45"/>
      <c r="H45">
        <v>-56.78</v>
      </c>
      <c r="I45"/>
      <c r="L45" s="138">
        <v>41866</v>
      </c>
      <c r="M45" t="s">
        <v>496</v>
      </c>
      <c r="N45">
        <v>-67.459999999999994</v>
      </c>
      <c r="O45"/>
    </row>
    <row r="46" spans="1:15" x14ac:dyDescent="0.25">
      <c r="A46" s="138">
        <v>41827</v>
      </c>
      <c r="B46" t="s">
        <v>218</v>
      </c>
      <c r="E46"/>
      <c r="H46">
        <v>-331</v>
      </c>
      <c r="I46"/>
      <c r="L46" s="138">
        <v>41842</v>
      </c>
      <c r="M46" t="s">
        <v>497</v>
      </c>
      <c r="N46">
        <v>-79.400000000000006</v>
      </c>
      <c r="O46"/>
    </row>
    <row r="47" spans="1:15" x14ac:dyDescent="0.25">
      <c r="A47" s="138">
        <v>41834</v>
      </c>
      <c r="B47" t="s">
        <v>218</v>
      </c>
      <c r="E47"/>
      <c r="H47">
        <v>-331</v>
      </c>
      <c r="I47"/>
      <c r="L47" s="138">
        <v>41905</v>
      </c>
      <c r="M47" t="s">
        <v>498</v>
      </c>
      <c r="N47">
        <v>-100.58</v>
      </c>
      <c r="O47"/>
    </row>
    <row r="48" spans="1:15" x14ac:dyDescent="0.25">
      <c r="A48" s="138">
        <v>41841</v>
      </c>
      <c r="B48" t="s">
        <v>218</v>
      </c>
      <c r="E48"/>
      <c r="H48">
        <v>-331</v>
      </c>
      <c r="I48"/>
      <c r="L48" s="138">
        <v>41849</v>
      </c>
      <c r="M48" t="s">
        <v>499</v>
      </c>
      <c r="N48">
        <v>-73.37</v>
      </c>
      <c r="O48"/>
    </row>
    <row r="49" spans="1:15" x14ac:dyDescent="0.25">
      <c r="A49" s="138">
        <v>41848</v>
      </c>
      <c r="B49" t="s">
        <v>218</v>
      </c>
      <c r="E49"/>
      <c r="H49">
        <v>-331</v>
      </c>
      <c r="I49"/>
      <c r="L49"/>
      <c r="M49"/>
      <c r="N49"/>
      <c r="O49"/>
    </row>
    <row r="50" spans="1:15" x14ac:dyDescent="0.25">
      <c r="A50" s="138">
        <v>41855</v>
      </c>
      <c r="B50" t="s">
        <v>218</v>
      </c>
      <c r="E50"/>
      <c r="H50">
        <v>-331</v>
      </c>
      <c r="I50"/>
      <c r="L50" s="138">
        <v>41858</v>
      </c>
      <c r="M50" t="s">
        <v>500</v>
      </c>
      <c r="N50">
        <v>-425</v>
      </c>
      <c r="O50"/>
    </row>
    <row r="51" spans="1:15" x14ac:dyDescent="0.25">
      <c r="A51" s="138">
        <v>41862</v>
      </c>
      <c r="B51" t="s">
        <v>218</v>
      </c>
      <c r="E51"/>
      <c r="H51">
        <v>-331</v>
      </c>
      <c r="I51"/>
      <c r="L51"/>
      <c r="M51"/>
      <c r="N51"/>
      <c r="O51"/>
    </row>
    <row r="52" spans="1:15" x14ac:dyDescent="0.25">
      <c r="A52" s="138">
        <v>41869</v>
      </c>
      <c r="B52" t="s">
        <v>218</v>
      </c>
      <c r="E52"/>
      <c r="H52">
        <v>-331</v>
      </c>
      <c r="I52"/>
      <c r="L52"/>
      <c r="M52"/>
      <c r="N52"/>
      <c r="O52"/>
    </row>
    <row r="53" spans="1:15" x14ac:dyDescent="0.25">
      <c r="A53" s="138">
        <v>41876</v>
      </c>
      <c r="B53" t="s">
        <v>218</v>
      </c>
      <c r="E53"/>
      <c r="H53">
        <v>-331</v>
      </c>
      <c r="I53"/>
      <c r="L53" t="s">
        <v>484</v>
      </c>
      <c r="M53"/>
      <c r="N53"/>
      <c r="O53"/>
    </row>
    <row r="54" spans="1:15" x14ac:dyDescent="0.25">
      <c r="A54" s="138">
        <v>41883</v>
      </c>
      <c r="B54" t="s">
        <v>218</v>
      </c>
      <c r="E54"/>
      <c r="H54">
        <v>-331</v>
      </c>
      <c r="I54"/>
      <c r="L54" s="138">
        <v>41910</v>
      </c>
      <c r="M54" t="s">
        <v>501</v>
      </c>
      <c r="N54">
        <v>-241.78</v>
      </c>
      <c r="O54"/>
    </row>
    <row r="55" spans="1:15" x14ac:dyDescent="0.25">
      <c r="A55" s="138">
        <v>41890</v>
      </c>
      <c r="B55" t="s">
        <v>218</v>
      </c>
      <c r="E55"/>
      <c r="H55">
        <v>-331</v>
      </c>
      <c r="I55"/>
      <c r="L55" s="138">
        <v>41876</v>
      </c>
      <c r="M55" t="s">
        <v>502</v>
      </c>
      <c r="N55">
        <v>-860</v>
      </c>
      <c r="O55"/>
    </row>
    <row r="56" spans="1:15" x14ac:dyDescent="0.25">
      <c r="A56" s="138">
        <v>41897</v>
      </c>
      <c r="B56" t="s">
        <v>218</v>
      </c>
      <c r="E56"/>
      <c r="H56">
        <v>-331</v>
      </c>
      <c r="I56"/>
      <c r="L56" s="138">
        <v>41912</v>
      </c>
      <c r="M56" t="s">
        <v>503</v>
      </c>
      <c r="N56">
        <v>-241.77</v>
      </c>
      <c r="O56"/>
    </row>
    <row r="57" spans="1:15" x14ac:dyDescent="0.25">
      <c r="A57" s="138">
        <v>41904</v>
      </c>
      <c r="B57" t="s">
        <v>218</v>
      </c>
      <c r="E57"/>
      <c r="H57">
        <v>-331</v>
      </c>
      <c r="I57"/>
      <c r="L57" s="138"/>
      <c r="M57"/>
      <c r="N57"/>
      <c r="O57"/>
    </row>
    <row r="58" spans="1:15" x14ac:dyDescent="0.25">
      <c r="A58" s="138">
        <v>41911</v>
      </c>
      <c r="B58" t="s">
        <v>218</v>
      </c>
      <c r="E58"/>
      <c r="H58">
        <v>-331</v>
      </c>
      <c r="I58"/>
      <c r="L58" t="s">
        <v>209</v>
      </c>
      <c r="M58"/>
      <c r="N58"/>
      <c r="O58"/>
    </row>
    <row r="59" spans="1:15" x14ac:dyDescent="0.25">
      <c r="A59" s="138">
        <v>41823</v>
      </c>
      <c r="B59" t="s">
        <v>440</v>
      </c>
      <c r="E59"/>
      <c r="H59">
        <v>-20</v>
      </c>
      <c r="I59"/>
      <c r="L59" s="138">
        <v>41821</v>
      </c>
      <c r="M59" t="s">
        <v>210</v>
      </c>
      <c r="N59">
        <v>-10</v>
      </c>
      <c r="O59"/>
    </row>
    <row r="60" spans="1:15" x14ac:dyDescent="0.25">
      <c r="A60" s="138">
        <v>41844</v>
      </c>
      <c r="B60" t="s">
        <v>441</v>
      </c>
      <c r="E60"/>
      <c r="H60">
        <v>-20</v>
      </c>
      <c r="I60"/>
      <c r="L60" s="138">
        <v>41852</v>
      </c>
      <c r="M60" t="s">
        <v>210</v>
      </c>
      <c r="N60">
        <v>-10</v>
      </c>
      <c r="O60"/>
    </row>
    <row r="61" spans="1:15" x14ac:dyDescent="0.25">
      <c r="A61" s="138">
        <v>41879</v>
      </c>
      <c r="B61" t="s">
        <v>442</v>
      </c>
      <c r="E61"/>
      <c r="H61">
        <v>-20</v>
      </c>
      <c r="I61"/>
      <c r="L61" s="138">
        <v>41883</v>
      </c>
      <c r="M61" t="s">
        <v>210</v>
      </c>
      <c r="N61">
        <v>-10</v>
      </c>
      <c r="O61"/>
    </row>
    <row r="62" spans="1:15" x14ac:dyDescent="0.25">
      <c r="A62" s="138">
        <v>41866</v>
      </c>
      <c r="B62" t="s">
        <v>443</v>
      </c>
      <c r="E62"/>
      <c r="H62">
        <v>-4475.3999999999996</v>
      </c>
      <c r="I62"/>
      <c r="L62"/>
      <c r="M62"/>
      <c r="N62"/>
      <c r="O62"/>
    </row>
    <row r="63" spans="1:15" x14ac:dyDescent="0.25">
      <c r="L63" t="s">
        <v>504</v>
      </c>
      <c r="M63"/>
      <c r="N63"/>
      <c r="O63"/>
    </row>
    <row r="64" spans="1:15" x14ac:dyDescent="0.25">
      <c r="A64"/>
      <c r="B64"/>
      <c r="E64"/>
      <c r="H64"/>
      <c r="I64"/>
      <c r="L64" s="138">
        <v>41829</v>
      </c>
      <c r="M64" t="s">
        <v>311</v>
      </c>
      <c r="N64">
        <v>-176.34</v>
      </c>
      <c r="O64"/>
    </row>
    <row r="65" spans="1:15" x14ac:dyDescent="0.25">
      <c r="A65" t="s">
        <v>484</v>
      </c>
      <c r="B65"/>
      <c r="E65"/>
      <c r="H65"/>
      <c r="I65"/>
      <c r="L65" s="138">
        <v>41862</v>
      </c>
      <c r="M65" t="s">
        <v>311</v>
      </c>
      <c r="N65">
        <v>-176.34</v>
      </c>
      <c r="O65"/>
    </row>
    <row r="66" spans="1:15" x14ac:dyDescent="0.25">
      <c r="A66" s="138">
        <v>41885</v>
      </c>
      <c r="B66" t="s">
        <v>445</v>
      </c>
      <c r="E66"/>
      <c r="H66">
        <v>-243</v>
      </c>
      <c r="I66"/>
      <c r="L66" s="138">
        <v>41891</v>
      </c>
      <c r="M66" t="s">
        <v>311</v>
      </c>
      <c r="N66">
        <v>-176.34</v>
      </c>
      <c r="O66"/>
    </row>
    <row r="67" spans="1:15" x14ac:dyDescent="0.25">
      <c r="A67" s="138">
        <v>41876</v>
      </c>
      <c r="B67" t="s">
        <v>446</v>
      </c>
      <c r="E67"/>
      <c r="H67">
        <v>-15892</v>
      </c>
      <c r="I67"/>
      <c r="L67" s="138">
        <v>41823</v>
      </c>
      <c r="M67" t="s">
        <v>505</v>
      </c>
      <c r="N67">
        <v>1898.78</v>
      </c>
      <c r="O67"/>
    </row>
    <row r="68" spans="1:15" x14ac:dyDescent="0.25">
      <c r="A68" s="138">
        <v>41859</v>
      </c>
      <c r="B68" t="s">
        <v>447</v>
      </c>
      <c r="E68"/>
      <c r="H68">
        <v>-659.93</v>
      </c>
      <c r="I68"/>
      <c r="L68" s="138">
        <v>41838</v>
      </c>
      <c r="M68" t="s">
        <v>506</v>
      </c>
      <c r="N68">
        <v>-1898.78</v>
      </c>
      <c r="O68"/>
    </row>
    <row r="69" spans="1:15" x14ac:dyDescent="0.25">
      <c r="A69"/>
      <c r="B69"/>
      <c r="E69"/>
      <c r="H69"/>
      <c r="I69"/>
      <c r="L69" s="138">
        <v>41885</v>
      </c>
      <c r="M69" t="s">
        <v>507</v>
      </c>
      <c r="N69">
        <v>-15</v>
      </c>
      <c r="O69"/>
    </row>
    <row r="70" spans="1:15" x14ac:dyDescent="0.25">
      <c r="A70" s="138">
        <v>41821</v>
      </c>
      <c r="B70" t="s">
        <v>448</v>
      </c>
      <c r="E70"/>
      <c r="H70">
        <v>-810</v>
      </c>
      <c r="I70"/>
      <c r="L70" s="138">
        <v>41821</v>
      </c>
      <c r="M70" t="s">
        <v>508</v>
      </c>
      <c r="N70">
        <v>-0.28000000000000003</v>
      </c>
      <c r="O70"/>
    </row>
    <row r="71" spans="1:15" x14ac:dyDescent="0.25">
      <c r="A71" s="138">
        <v>41828</v>
      </c>
      <c r="B71" t="s">
        <v>448</v>
      </c>
      <c r="E71"/>
      <c r="H71">
        <v>-810</v>
      </c>
      <c r="I71"/>
      <c r="L71" s="138">
        <v>41825</v>
      </c>
      <c r="M71" t="s">
        <v>509</v>
      </c>
      <c r="N71">
        <v>1898.78</v>
      </c>
      <c r="O71"/>
    </row>
    <row r="72" spans="1:15" x14ac:dyDescent="0.25">
      <c r="A72" s="138">
        <v>41835</v>
      </c>
      <c r="B72" t="s">
        <v>448</v>
      </c>
      <c r="E72"/>
      <c r="H72">
        <v>-810</v>
      </c>
      <c r="I72"/>
      <c r="L72" s="138">
        <v>41867</v>
      </c>
      <c r="M72" t="s">
        <v>510</v>
      </c>
      <c r="N72">
        <v>-172.7</v>
      </c>
      <c r="O72"/>
    </row>
    <row r="73" spans="1:15" x14ac:dyDescent="0.25">
      <c r="A73" s="138">
        <v>41842</v>
      </c>
      <c r="B73" t="s">
        <v>448</v>
      </c>
      <c r="E73"/>
      <c r="H73">
        <v>-810</v>
      </c>
      <c r="I73"/>
      <c r="L73" s="138">
        <v>41829</v>
      </c>
      <c r="M73" t="s">
        <v>511</v>
      </c>
      <c r="N73">
        <v>-55</v>
      </c>
      <c r="O73"/>
    </row>
    <row r="74" spans="1:15" x14ac:dyDescent="0.25">
      <c r="A74" s="138">
        <v>41849</v>
      </c>
      <c r="B74" t="s">
        <v>448</v>
      </c>
      <c r="E74"/>
      <c r="H74">
        <v>-810</v>
      </c>
      <c r="I74"/>
      <c r="L74" s="138">
        <v>41883</v>
      </c>
      <c r="M74" t="s">
        <v>512</v>
      </c>
      <c r="N74">
        <v>-15</v>
      </c>
      <c r="O74"/>
    </row>
    <row r="75" spans="1:15" x14ac:dyDescent="0.25">
      <c r="A75" s="138">
        <v>41856</v>
      </c>
      <c r="B75" t="s">
        <v>448</v>
      </c>
      <c r="E75"/>
      <c r="H75">
        <v>-810</v>
      </c>
      <c r="I75"/>
      <c r="L75" s="138">
        <v>41887</v>
      </c>
      <c r="M75" t="s">
        <v>513</v>
      </c>
      <c r="N75">
        <v>-65</v>
      </c>
      <c r="O75"/>
    </row>
    <row r="76" spans="1:15" x14ac:dyDescent="0.25">
      <c r="A76" s="138">
        <v>41863</v>
      </c>
      <c r="B76" t="s">
        <v>448</v>
      </c>
      <c r="E76"/>
      <c r="H76">
        <v>-810</v>
      </c>
      <c r="I76"/>
      <c r="L76" s="138">
        <v>41830</v>
      </c>
      <c r="M76" t="s">
        <v>514</v>
      </c>
      <c r="N76">
        <v>-540</v>
      </c>
      <c r="O76"/>
    </row>
    <row r="77" spans="1:15" x14ac:dyDescent="0.25">
      <c r="A77" s="138">
        <v>41870</v>
      </c>
      <c r="B77" t="s">
        <v>448</v>
      </c>
      <c r="E77"/>
      <c r="H77">
        <v>-810</v>
      </c>
      <c r="I77"/>
      <c r="L77" s="138">
        <v>41830</v>
      </c>
      <c r="M77" t="s">
        <v>515</v>
      </c>
      <c r="N77">
        <v>-61.45</v>
      </c>
      <c r="O77"/>
    </row>
    <row r="78" spans="1:15" x14ac:dyDescent="0.25">
      <c r="A78" s="138">
        <v>41877</v>
      </c>
      <c r="B78" t="s">
        <v>448</v>
      </c>
      <c r="E78"/>
      <c r="H78">
        <v>-810</v>
      </c>
      <c r="I78"/>
      <c r="L78" s="138">
        <v>41884</v>
      </c>
      <c r="M78" t="s">
        <v>516</v>
      </c>
      <c r="N78">
        <v>-298.25</v>
      </c>
      <c r="O78"/>
    </row>
    <row r="79" spans="1:15" x14ac:dyDescent="0.25">
      <c r="A79" s="138">
        <v>41884</v>
      </c>
      <c r="B79" t="s">
        <v>448</v>
      </c>
      <c r="E79"/>
      <c r="H79">
        <v>-810</v>
      </c>
      <c r="I79"/>
      <c r="L79" s="138">
        <v>41839</v>
      </c>
      <c r="M79" t="s">
        <v>517</v>
      </c>
      <c r="N79">
        <v>-23.02</v>
      </c>
      <c r="O79"/>
    </row>
    <row r="80" spans="1:15" x14ac:dyDescent="0.25">
      <c r="A80" s="138">
        <v>41891</v>
      </c>
      <c r="B80" t="s">
        <v>448</v>
      </c>
      <c r="E80"/>
      <c r="H80">
        <v>-810</v>
      </c>
      <c r="I80"/>
      <c r="L80" s="138">
        <v>41829</v>
      </c>
      <c r="M80" t="s">
        <v>518</v>
      </c>
      <c r="N80">
        <v>-6.15</v>
      </c>
      <c r="O80"/>
    </row>
    <row r="81" spans="1:15" x14ac:dyDescent="0.25">
      <c r="A81" s="138">
        <v>41898</v>
      </c>
      <c r="B81" t="s">
        <v>448</v>
      </c>
      <c r="E81"/>
      <c r="H81">
        <v>-810</v>
      </c>
      <c r="I81"/>
      <c r="L81" s="138">
        <v>41892</v>
      </c>
      <c r="M81" t="s">
        <v>519</v>
      </c>
      <c r="N81">
        <v>-23</v>
      </c>
      <c r="O81"/>
    </row>
    <row r="82" spans="1:15" x14ac:dyDescent="0.25">
      <c r="A82" s="138">
        <v>41905</v>
      </c>
      <c r="B82" t="s">
        <v>448</v>
      </c>
      <c r="E82"/>
      <c r="H82">
        <v>-810</v>
      </c>
      <c r="I82"/>
      <c r="L82"/>
      <c r="M82"/>
      <c r="N82"/>
      <c r="O82"/>
    </row>
    <row r="83" spans="1:15" x14ac:dyDescent="0.25">
      <c r="A83" s="138">
        <v>41912</v>
      </c>
      <c r="B83" t="s">
        <v>448</v>
      </c>
      <c r="E83"/>
      <c r="H83">
        <v>-810</v>
      </c>
      <c r="I83"/>
      <c r="L83" t="s">
        <v>276</v>
      </c>
      <c r="M83"/>
      <c r="N83"/>
      <c r="O83"/>
    </row>
    <row r="84" spans="1:15" x14ac:dyDescent="0.25">
      <c r="A84" s="138">
        <v>41849</v>
      </c>
      <c r="B84" t="s">
        <v>444</v>
      </c>
      <c r="E84"/>
      <c r="H84">
        <v>-1056.57</v>
      </c>
      <c r="I84"/>
      <c r="L84" s="138">
        <v>41827</v>
      </c>
      <c r="M84" t="s">
        <v>480</v>
      </c>
      <c r="N84">
        <v>-100</v>
      </c>
      <c r="O84"/>
    </row>
    <row r="85" spans="1:15" x14ac:dyDescent="0.25">
      <c r="A85" s="138"/>
      <c r="B85"/>
      <c r="E85"/>
      <c r="H85"/>
      <c r="I85"/>
      <c r="L85" s="138">
        <v>41834</v>
      </c>
      <c r="M85" t="s">
        <v>480</v>
      </c>
      <c r="N85">
        <v>-100</v>
      </c>
      <c r="O85"/>
    </row>
    <row r="86" spans="1:15" x14ac:dyDescent="0.25">
      <c r="A86" t="s">
        <v>449</v>
      </c>
      <c r="B86"/>
      <c r="E86"/>
      <c r="H86"/>
      <c r="I86"/>
      <c r="L86" s="138">
        <v>41841</v>
      </c>
      <c r="M86" t="s">
        <v>480</v>
      </c>
      <c r="N86">
        <v>-100</v>
      </c>
      <c r="O86"/>
    </row>
    <row r="87" spans="1:15" x14ac:dyDescent="0.25">
      <c r="A87" s="138">
        <v>41823</v>
      </c>
      <c r="B87" t="s">
        <v>450</v>
      </c>
      <c r="E87"/>
      <c r="H87">
        <v>-5949.22</v>
      </c>
      <c r="I87"/>
      <c r="L87" s="138">
        <v>41848</v>
      </c>
      <c r="M87" t="s">
        <v>480</v>
      </c>
      <c r="N87">
        <v>-100</v>
      </c>
      <c r="O87"/>
    </row>
    <row r="88" spans="1:15" x14ac:dyDescent="0.25">
      <c r="A88"/>
      <c r="B88"/>
      <c r="E88"/>
      <c r="H88"/>
      <c r="I88"/>
      <c r="L88" s="138">
        <v>41855</v>
      </c>
      <c r="M88" t="s">
        <v>480</v>
      </c>
      <c r="N88">
        <v>-100</v>
      </c>
      <c r="O88"/>
    </row>
    <row r="89" spans="1:15" x14ac:dyDescent="0.25">
      <c r="A89" t="s">
        <v>451</v>
      </c>
      <c r="B89"/>
      <c r="E89"/>
      <c r="H89"/>
      <c r="I89"/>
      <c r="L89" s="138">
        <v>41862</v>
      </c>
      <c r="M89" t="s">
        <v>480</v>
      </c>
      <c r="N89">
        <v>-100</v>
      </c>
      <c r="O89"/>
    </row>
    <row r="90" spans="1:15" x14ac:dyDescent="0.25">
      <c r="A90" s="138">
        <v>41874</v>
      </c>
      <c r="B90" t="s">
        <v>452</v>
      </c>
      <c r="E90"/>
      <c r="H90">
        <v>-630</v>
      </c>
      <c r="I90"/>
      <c r="L90" s="138">
        <v>41869</v>
      </c>
      <c r="M90" t="s">
        <v>480</v>
      </c>
      <c r="N90">
        <v>-100</v>
      </c>
      <c r="O90"/>
    </row>
    <row r="91" spans="1:15" x14ac:dyDescent="0.25">
      <c r="A91" s="138">
        <v>41828</v>
      </c>
      <c r="B91" t="s">
        <v>453</v>
      </c>
      <c r="E91"/>
      <c r="H91">
        <v>-220</v>
      </c>
      <c r="I91"/>
      <c r="L91" s="138">
        <v>41876</v>
      </c>
      <c r="M91" t="s">
        <v>480</v>
      </c>
      <c r="N91">
        <v>-100</v>
      </c>
      <c r="O91"/>
    </row>
    <row r="92" spans="1:15" x14ac:dyDescent="0.25">
      <c r="A92"/>
      <c r="B92"/>
      <c r="E92"/>
      <c r="H92"/>
      <c r="I92"/>
      <c r="L92" s="138">
        <v>41883</v>
      </c>
      <c r="M92" t="s">
        <v>480</v>
      </c>
      <c r="N92">
        <v>-100</v>
      </c>
      <c r="O92"/>
    </row>
    <row r="93" spans="1:15" x14ac:dyDescent="0.25">
      <c r="A93" t="s">
        <v>454</v>
      </c>
      <c r="B93"/>
      <c r="E93"/>
      <c r="H93"/>
      <c r="I93"/>
      <c r="L93" s="138">
        <v>41890</v>
      </c>
      <c r="M93" t="s">
        <v>480</v>
      </c>
      <c r="N93">
        <v>-100</v>
      </c>
      <c r="O93"/>
    </row>
    <row r="94" spans="1:15" x14ac:dyDescent="0.25">
      <c r="A94" s="138">
        <v>41821</v>
      </c>
      <c r="B94" t="s">
        <v>219</v>
      </c>
      <c r="E94"/>
      <c r="H94">
        <v>-74.930000000000007</v>
      </c>
      <c r="I94"/>
      <c r="L94" s="138">
        <v>41897</v>
      </c>
      <c r="M94" t="s">
        <v>480</v>
      </c>
      <c r="N94">
        <v>-100</v>
      </c>
      <c r="O94"/>
    </row>
    <row r="95" spans="1:15" x14ac:dyDescent="0.25">
      <c r="A95" s="138">
        <v>41823</v>
      </c>
      <c r="B95" t="s">
        <v>455</v>
      </c>
      <c r="E95"/>
      <c r="H95">
        <v>-57</v>
      </c>
      <c r="I95"/>
      <c r="L95" s="138">
        <v>41904</v>
      </c>
      <c r="M95" t="s">
        <v>480</v>
      </c>
      <c r="N95">
        <v>-100</v>
      </c>
      <c r="O95"/>
    </row>
    <row r="96" spans="1:15" x14ac:dyDescent="0.25">
      <c r="A96" s="138">
        <v>41827</v>
      </c>
      <c r="B96" t="s">
        <v>456</v>
      </c>
      <c r="E96"/>
      <c r="H96">
        <v>-68</v>
      </c>
      <c r="I96"/>
      <c r="L96" s="138">
        <v>41911</v>
      </c>
      <c r="M96" t="s">
        <v>480</v>
      </c>
      <c r="N96">
        <v>-100</v>
      </c>
      <c r="O96"/>
    </row>
    <row r="97" spans="1:15" x14ac:dyDescent="0.25">
      <c r="A97" s="138">
        <v>41852</v>
      </c>
      <c r="B97" t="s">
        <v>219</v>
      </c>
      <c r="E97"/>
      <c r="H97">
        <v>-58.09</v>
      </c>
      <c r="I97"/>
      <c r="L97" s="138"/>
      <c r="M97"/>
      <c r="N97"/>
      <c r="O97"/>
    </row>
    <row r="98" spans="1:15" x14ac:dyDescent="0.25">
      <c r="A98" s="138">
        <v>41855</v>
      </c>
      <c r="B98" t="s">
        <v>457</v>
      </c>
      <c r="E98"/>
      <c r="H98">
        <v>-57</v>
      </c>
      <c r="I98"/>
      <c r="L98" s="138" t="s">
        <v>520</v>
      </c>
      <c r="M98"/>
      <c r="N98"/>
      <c r="O98"/>
    </row>
    <row r="99" spans="1:15" x14ac:dyDescent="0.25">
      <c r="A99" s="138">
        <v>41856</v>
      </c>
      <c r="B99" t="s">
        <v>458</v>
      </c>
      <c r="E99"/>
      <c r="H99">
        <v>-68.41</v>
      </c>
      <c r="I99"/>
      <c r="L99" s="138">
        <v>41821</v>
      </c>
      <c r="M99" t="s">
        <v>213</v>
      </c>
      <c r="N99">
        <v>-750</v>
      </c>
      <c r="O99"/>
    </row>
    <row r="100" spans="1:15" x14ac:dyDescent="0.25">
      <c r="A100" s="138">
        <v>41883</v>
      </c>
      <c r="B100" t="s">
        <v>219</v>
      </c>
      <c r="E100"/>
      <c r="H100">
        <v>-64.12</v>
      </c>
      <c r="I100"/>
      <c r="L100" s="138">
        <v>41828</v>
      </c>
      <c r="M100" t="s">
        <v>213</v>
      </c>
      <c r="N100">
        <v>-750</v>
      </c>
      <c r="O100"/>
    </row>
    <row r="101" spans="1:15" x14ac:dyDescent="0.25">
      <c r="A101" s="138">
        <v>41884</v>
      </c>
      <c r="B101" t="s">
        <v>459</v>
      </c>
      <c r="E101"/>
      <c r="H101">
        <v>-57</v>
      </c>
      <c r="I101"/>
      <c r="L101" s="138">
        <v>41835</v>
      </c>
      <c r="M101" t="s">
        <v>213</v>
      </c>
      <c r="N101">
        <v>-750</v>
      </c>
      <c r="O101"/>
    </row>
    <row r="102" spans="1:15" x14ac:dyDescent="0.25">
      <c r="A102" s="138">
        <v>41887</v>
      </c>
      <c r="B102" t="s">
        <v>460</v>
      </c>
      <c r="E102"/>
      <c r="H102">
        <v>-68</v>
      </c>
      <c r="I102"/>
      <c r="L102" s="138">
        <v>41842</v>
      </c>
      <c r="M102" t="s">
        <v>213</v>
      </c>
      <c r="N102">
        <v>-750</v>
      </c>
      <c r="O102"/>
    </row>
    <row r="103" spans="1:15" x14ac:dyDescent="0.25">
      <c r="A103"/>
      <c r="B103"/>
      <c r="E103"/>
      <c r="H103"/>
      <c r="I103"/>
      <c r="L103" s="138">
        <v>41849</v>
      </c>
      <c r="M103" t="s">
        <v>213</v>
      </c>
      <c r="N103">
        <v>-750</v>
      </c>
      <c r="O103"/>
    </row>
    <row r="104" spans="1:15" x14ac:dyDescent="0.25">
      <c r="A104" t="s">
        <v>461</v>
      </c>
      <c r="B104"/>
      <c r="E104"/>
      <c r="H104"/>
      <c r="I104"/>
      <c r="L104" s="138">
        <v>41856</v>
      </c>
      <c r="M104" t="s">
        <v>213</v>
      </c>
      <c r="N104">
        <v>-750</v>
      </c>
      <c r="O104"/>
    </row>
    <row r="105" spans="1:15" x14ac:dyDescent="0.25">
      <c r="A105" s="138">
        <v>41877</v>
      </c>
      <c r="B105" t="s">
        <v>462</v>
      </c>
      <c r="E105"/>
      <c r="H105">
        <v>-106.79</v>
      </c>
      <c r="I105"/>
      <c r="L105" s="138">
        <v>41863</v>
      </c>
      <c r="M105" t="s">
        <v>213</v>
      </c>
      <c r="N105">
        <v>-750</v>
      </c>
      <c r="O105"/>
    </row>
    <row r="106" spans="1:15" x14ac:dyDescent="0.25">
      <c r="A106" s="138">
        <v>41877</v>
      </c>
      <c r="B106" t="s">
        <v>463</v>
      </c>
      <c r="E106"/>
      <c r="H106">
        <v>-28.63</v>
      </c>
      <c r="I106"/>
      <c r="L106" s="138">
        <v>41870</v>
      </c>
      <c r="M106" t="s">
        <v>213</v>
      </c>
      <c r="N106">
        <v>-750</v>
      </c>
      <c r="O106"/>
    </row>
    <row r="107" spans="1:15" x14ac:dyDescent="0.25">
      <c r="A107" s="138">
        <v>41877</v>
      </c>
      <c r="B107" t="s">
        <v>464</v>
      </c>
      <c r="E107"/>
      <c r="H107">
        <v>-42.03</v>
      </c>
      <c r="I107"/>
      <c r="L107" s="138">
        <v>41877</v>
      </c>
      <c r="M107" t="s">
        <v>213</v>
      </c>
      <c r="N107">
        <v>-750</v>
      </c>
      <c r="O107"/>
    </row>
    <row r="108" spans="1:15" x14ac:dyDescent="0.25">
      <c r="A108" s="138">
        <v>41846</v>
      </c>
      <c r="B108" t="s">
        <v>465</v>
      </c>
      <c r="E108"/>
      <c r="H108">
        <v>-160</v>
      </c>
      <c r="I108"/>
      <c r="L108" s="138">
        <v>41884</v>
      </c>
      <c r="M108" t="s">
        <v>213</v>
      </c>
      <c r="N108">
        <v>-750</v>
      </c>
      <c r="O108"/>
    </row>
    <row r="109" spans="1:15" x14ac:dyDescent="0.25">
      <c r="A109" s="138">
        <v>41851</v>
      </c>
      <c r="B109" t="s">
        <v>466</v>
      </c>
      <c r="E109"/>
      <c r="H109">
        <v>-757.2</v>
      </c>
      <c r="I109"/>
      <c r="L109" s="138">
        <v>41891</v>
      </c>
      <c r="M109" t="s">
        <v>213</v>
      </c>
      <c r="N109">
        <v>-750</v>
      </c>
      <c r="O109"/>
    </row>
    <row r="110" spans="1:15" x14ac:dyDescent="0.25">
      <c r="A110" s="138">
        <v>41878</v>
      </c>
      <c r="B110" t="s">
        <v>467</v>
      </c>
      <c r="E110"/>
      <c r="H110">
        <v>-91.35</v>
      </c>
      <c r="I110"/>
      <c r="L110" s="138">
        <v>41898</v>
      </c>
      <c r="M110" t="s">
        <v>213</v>
      </c>
      <c r="N110">
        <v>-750</v>
      </c>
      <c r="O110"/>
    </row>
    <row r="111" spans="1:15" x14ac:dyDescent="0.25">
      <c r="A111" s="138">
        <v>41886</v>
      </c>
      <c r="B111" t="s">
        <v>468</v>
      </c>
      <c r="E111"/>
      <c r="H111">
        <v>-300</v>
      </c>
      <c r="I111"/>
      <c r="L111" s="138">
        <v>41905</v>
      </c>
      <c r="M111" t="s">
        <v>213</v>
      </c>
      <c r="N111">
        <v>-750</v>
      </c>
      <c r="O111"/>
    </row>
    <row r="112" spans="1:15" x14ac:dyDescent="0.25">
      <c r="A112"/>
      <c r="B112"/>
      <c r="E112"/>
      <c r="H112"/>
      <c r="I112"/>
      <c r="L112" s="138">
        <v>41912</v>
      </c>
      <c r="M112" t="s">
        <v>213</v>
      </c>
      <c r="N112">
        <v>-750</v>
      </c>
      <c r="O112"/>
    </row>
    <row r="113" spans="1:9" s="95" customFormat="1" x14ac:dyDescent="0.25">
      <c r="A113" t="s">
        <v>469</v>
      </c>
      <c r="B113"/>
      <c r="C113" s="96"/>
      <c r="E113"/>
      <c r="H113"/>
      <c r="I113"/>
    </row>
    <row r="114" spans="1:9" s="95" customFormat="1" x14ac:dyDescent="0.25">
      <c r="A114" s="138">
        <v>41858</v>
      </c>
      <c r="B114" t="s">
        <v>470</v>
      </c>
      <c r="C114" s="96"/>
      <c r="E114"/>
      <c r="H114">
        <v>-70</v>
      </c>
      <c r="I114"/>
    </row>
    <row r="115" spans="1:9" s="95" customFormat="1" x14ac:dyDescent="0.25">
      <c r="A115"/>
      <c r="B115"/>
      <c r="C115" s="96"/>
      <c r="E115"/>
      <c r="H115"/>
      <c r="I115"/>
    </row>
    <row r="116" spans="1:9" s="95" customFormat="1" x14ac:dyDescent="0.25">
      <c r="A116" t="s">
        <v>471</v>
      </c>
      <c r="B116"/>
      <c r="C116" s="96"/>
      <c r="E116"/>
      <c r="H116"/>
      <c r="I116"/>
    </row>
    <row r="117" spans="1:9" s="95" customFormat="1" x14ac:dyDescent="0.25">
      <c r="A117" s="138">
        <v>41870</v>
      </c>
      <c r="B117" t="s">
        <v>472</v>
      </c>
      <c r="C117" s="96"/>
      <c r="E117"/>
      <c r="H117">
        <v>-53.73</v>
      </c>
      <c r="I117"/>
    </row>
    <row r="118" spans="1:9" s="95" customFormat="1" x14ac:dyDescent="0.25">
      <c r="A118" s="138">
        <v>41870</v>
      </c>
      <c r="B118" t="s">
        <v>473</v>
      </c>
      <c r="C118" s="96"/>
      <c r="E118"/>
      <c r="H118">
        <v>-1.61</v>
      </c>
      <c r="I118"/>
    </row>
    <row r="119" spans="1:9" s="95" customFormat="1" x14ac:dyDescent="0.25">
      <c r="A119" s="138">
        <v>41877</v>
      </c>
      <c r="B119" t="s">
        <v>474</v>
      </c>
      <c r="C119" s="96"/>
      <c r="E119"/>
      <c r="H119">
        <v>-55</v>
      </c>
      <c r="I119"/>
    </row>
    <row r="120" spans="1:9" s="95" customFormat="1" x14ac:dyDescent="0.25">
      <c r="A120" s="138">
        <v>41864</v>
      </c>
      <c r="B120" t="s">
        <v>475</v>
      </c>
      <c r="C120" s="96"/>
      <c r="E120"/>
      <c r="H120">
        <v>-104.95</v>
      </c>
      <c r="I120"/>
    </row>
    <row r="121" spans="1:9" s="95" customFormat="1" x14ac:dyDescent="0.25">
      <c r="A121" s="138">
        <v>41856</v>
      </c>
      <c r="B121" t="s">
        <v>476</v>
      </c>
      <c r="C121" s="96"/>
      <c r="E121"/>
      <c r="H121">
        <v>-2927.36</v>
      </c>
      <c r="I121"/>
    </row>
    <row r="122" spans="1:9" s="95" customFormat="1" x14ac:dyDescent="0.25">
      <c r="A122" s="138">
        <v>41842</v>
      </c>
      <c r="B122" t="s">
        <v>477</v>
      </c>
      <c r="C122" s="96"/>
      <c r="E122"/>
      <c r="H122">
        <v>63.39</v>
      </c>
      <c r="I122"/>
    </row>
    <row r="123" spans="1:9" s="95" customFormat="1" x14ac:dyDescent="0.25">
      <c r="A123" s="138">
        <v>41836</v>
      </c>
      <c r="B123" t="s">
        <v>478</v>
      </c>
      <c r="C123" s="96"/>
      <c r="E123"/>
      <c r="H123">
        <v>-125</v>
      </c>
      <c r="I123"/>
    </row>
    <row r="124" spans="1:9" s="95" customFormat="1" x14ac:dyDescent="0.25">
      <c r="A124"/>
      <c r="B124"/>
      <c r="C124" s="96"/>
      <c r="E124"/>
      <c r="H124"/>
      <c r="I124"/>
    </row>
    <row r="125" spans="1:9" s="95" customFormat="1" x14ac:dyDescent="0.25">
      <c r="A125" t="s">
        <v>276</v>
      </c>
      <c r="B125"/>
      <c r="C125" s="96"/>
      <c r="E125"/>
      <c r="H125"/>
      <c r="I125"/>
    </row>
    <row r="126" spans="1:9" s="95" customFormat="1" x14ac:dyDescent="0.25">
      <c r="A126" s="138">
        <v>41904</v>
      </c>
      <c r="B126" t="s">
        <v>479</v>
      </c>
      <c r="C126" s="96"/>
      <c r="E126"/>
      <c r="H126">
        <v>-2500</v>
      </c>
      <c r="I126"/>
    </row>
    <row r="127" spans="1:9" s="95" customFormat="1" x14ac:dyDescent="0.25">
      <c r="A127" s="138">
        <v>41827</v>
      </c>
      <c r="B127" t="s">
        <v>480</v>
      </c>
      <c r="C127" s="96"/>
      <c r="E127"/>
      <c r="H127">
        <v>-100</v>
      </c>
      <c r="I127"/>
    </row>
    <row r="128" spans="1:9" s="95" customFormat="1" x14ac:dyDescent="0.25">
      <c r="A128" s="138">
        <v>41834</v>
      </c>
      <c r="B128" t="s">
        <v>480</v>
      </c>
      <c r="C128" s="96"/>
      <c r="E128"/>
      <c r="H128">
        <v>-100</v>
      </c>
      <c r="I128"/>
    </row>
    <row r="129" spans="1:9" s="95" customFormat="1" x14ac:dyDescent="0.25">
      <c r="A129" s="138">
        <v>41841</v>
      </c>
      <c r="B129" t="s">
        <v>480</v>
      </c>
      <c r="C129" s="96"/>
      <c r="E129"/>
      <c r="H129">
        <v>-100</v>
      </c>
      <c r="I129"/>
    </row>
    <row r="130" spans="1:9" s="95" customFormat="1" x14ac:dyDescent="0.25">
      <c r="A130" s="138">
        <v>41848</v>
      </c>
      <c r="B130" t="s">
        <v>480</v>
      </c>
      <c r="C130" s="96"/>
      <c r="E130"/>
      <c r="H130">
        <v>-100</v>
      </c>
      <c r="I130"/>
    </row>
    <row r="131" spans="1:9" s="95" customFormat="1" x14ac:dyDescent="0.25">
      <c r="A131" s="138">
        <v>41855</v>
      </c>
      <c r="B131" t="s">
        <v>480</v>
      </c>
      <c r="C131" s="96"/>
      <c r="E131"/>
      <c r="H131">
        <v>-100</v>
      </c>
      <c r="I131"/>
    </row>
    <row r="132" spans="1:9" s="95" customFormat="1" x14ac:dyDescent="0.25">
      <c r="A132" s="138">
        <v>41862</v>
      </c>
      <c r="B132" t="s">
        <v>480</v>
      </c>
      <c r="C132" s="96"/>
      <c r="E132"/>
      <c r="H132">
        <v>-100</v>
      </c>
      <c r="I132"/>
    </row>
    <row r="133" spans="1:9" s="95" customFormat="1" x14ac:dyDescent="0.25">
      <c r="A133" s="138">
        <v>41869</v>
      </c>
      <c r="B133" t="s">
        <v>480</v>
      </c>
      <c r="C133" s="96"/>
      <c r="E133"/>
      <c r="H133">
        <v>-100</v>
      </c>
      <c r="I133"/>
    </row>
    <row r="134" spans="1:9" s="95" customFormat="1" x14ac:dyDescent="0.25">
      <c r="A134" s="138">
        <v>41876</v>
      </c>
      <c r="B134" t="s">
        <v>480</v>
      </c>
      <c r="C134" s="96"/>
      <c r="E134"/>
      <c r="H134">
        <v>-100</v>
      </c>
      <c r="I134"/>
    </row>
    <row r="135" spans="1:9" s="95" customFormat="1" x14ac:dyDescent="0.25">
      <c r="A135" s="138">
        <v>41883</v>
      </c>
      <c r="B135" t="s">
        <v>480</v>
      </c>
      <c r="C135" s="96"/>
      <c r="E135"/>
      <c r="H135">
        <v>-100</v>
      </c>
      <c r="I135"/>
    </row>
    <row r="136" spans="1:9" s="95" customFormat="1" x14ac:dyDescent="0.25">
      <c r="A136" s="138">
        <v>41890</v>
      </c>
      <c r="B136" t="s">
        <v>480</v>
      </c>
      <c r="C136" s="96"/>
      <c r="E136"/>
      <c r="H136">
        <v>-100</v>
      </c>
      <c r="I136"/>
    </row>
    <row r="137" spans="1:9" s="95" customFormat="1" x14ac:dyDescent="0.25">
      <c r="A137" s="138">
        <v>41897</v>
      </c>
      <c r="B137" t="s">
        <v>480</v>
      </c>
      <c r="C137" s="96"/>
      <c r="E137"/>
      <c r="H137">
        <v>-100</v>
      </c>
      <c r="I137"/>
    </row>
    <row r="138" spans="1:9" s="95" customFormat="1" x14ac:dyDescent="0.25">
      <c r="A138" s="138">
        <v>41904</v>
      </c>
      <c r="B138" t="s">
        <v>480</v>
      </c>
      <c r="C138" s="96"/>
      <c r="E138"/>
      <c r="H138">
        <v>-100</v>
      </c>
      <c r="I138"/>
    </row>
    <row r="139" spans="1:9" s="95" customFormat="1" x14ac:dyDescent="0.25">
      <c r="A139" s="138">
        <v>41911</v>
      </c>
      <c r="B139" t="s">
        <v>480</v>
      </c>
      <c r="C139" s="96"/>
      <c r="E139"/>
      <c r="H139">
        <v>-100</v>
      </c>
      <c r="I139"/>
    </row>
    <row r="140" spans="1:9" s="95" customFormat="1" x14ac:dyDescent="0.25">
      <c r="A140"/>
      <c r="B140"/>
      <c r="C140" s="96"/>
      <c r="E140"/>
      <c r="H140"/>
      <c r="I140"/>
    </row>
    <row r="141" spans="1:9" s="95" customFormat="1" x14ac:dyDescent="0.25">
      <c r="A141" t="s">
        <v>481</v>
      </c>
      <c r="B141"/>
      <c r="C141" s="96"/>
      <c r="E141"/>
      <c r="H141"/>
      <c r="I141"/>
    </row>
    <row r="142" spans="1:9" s="95" customFormat="1" x14ac:dyDescent="0.25">
      <c r="A142" s="138">
        <v>41834</v>
      </c>
      <c r="B142" t="s">
        <v>222</v>
      </c>
      <c r="C142" s="96"/>
      <c r="E142"/>
      <c r="H142">
        <v>-3500</v>
      </c>
      <c r="I142"/>
    </row>
    <row r="143" spans="1:9" s="95" customFormat="1" x14ac:dyDescent="0.25">
      <c r="A143" s="138">
        <v>41848</v>
      </c>
      <c r="B143" t="s">
        <v>222</v>
      </c>
      <c r="C143" s="96"/>
      <c r="E143"/>
      <c r="H143">
        <v>-3500</v>
      </c>
      <c r="I143"/>
    </row>
    <row r="144" spans="1:9" s="95" customFormat="1" x14ac:dyDescent="0.25">
      <c r="A144" s="138">
        <v>41862</v>
      </c>
      <c r="B144" t="s">
        <v>222</v>
      </c>
      <c r="C144" s="96"/>
      <c r="E144"/>
      <c r="H144">
        <v>-3500</v>
      </c>
      <c r="I144"/>
    </row>
    <row r="145" spans="1:9" s="95" customFormat="1" x14ac:dyDescent="0.25">
      <c r="A145" s="138">
        <v>41876</v>
      </c>
      <c r="B145" t="s">
        <v>222</v>
      </c>
      <c r="C145" s="96"/>
      <c r="E145"/>
      <c r="H145">
        <v>-3500</v>
      </c>
      <c r="I145"/>
    </row>
    <row r="146" spans="1:9" s="95" customFormat="1" x14ac:dyDescent="0.25">
      <c r="A146" s="138">
        <v>41890</v>
      </c>
      <c r="B146" t="s">
        <v>222</v>
      </c>
      <c r="C146" s="96"/>
      <c r="E146"/>
      <c r="H146">
        <v>-3500</v>
      </c>
      <c r="I146"/>
    </row>
    <row r="147" spans="1:9" s="95" customFormat="1" x14ac:dyDescent="0.25">
      <c r="A147" s="138">
        <v>41904</v>
      </c>
      <c r="B147" t="s">
        <v>222</v>
      </c>
      <c r="C147" s="96"/>
      <c r="E147"/>
      <c r="H147">
        <v>-1750</v>
      </c>
      <c r="I147"/>
    </row>
    <row r="148" spans="1:9" s="95" customFormat="1" x14ac:dyDescent="0.25">
      <c r="A148" s="138">
        <v>41907</v>
      </c>
      <c r="B148" t="s">
        <v>222</v>
      </c>
      <c r="C148" s="96"/>
      <c r="E148"/>
      <c r="H148">
        <v>-3000</v>
      </c>
      <c r="I148"/>
    </row>
    <row r="149" spans="1:9" s="95" customFormat="1" x14ac:dyDescent="0.25">
      <c r="A149" s="138">
        <v>41911</v>
      </c>
      <c r="B149" t="s">
        <v>222</v>
      </c>
      <c r="C149" s="96"/>
      <c r="E149"/>
      <c r="H149">
        <v>-1750</v>
      </c>
      <c r="I149"/>
    </row>
    <row r="150" spans="1:9" s="95" customFormat="1" x14ac:dyDescent="0.25">
      <c r="A150" s="138">
        <v>41865</v>
      </c>
      <c r="B150" t="s">
        <v>482</v>
      </c>
      <c r="C150" s="96"/>
      <c r="E150"/>
      <c r="H150">
        <v>-10000</v>
      </c>
      <c r="I150"/>
    </row>
    <row r="151" spans="1:9" s="95" customFormat="1" x14ac:dyDescent="0.25">
      <c r="A151"/>
      <c r="B151"/>
      <c r="C151" s="96"/>
      <c r="E151"/>
      <c r="H151"/>
      <c r="I151"/>
    </row>
    <row r="152" spans="1:9" s="95" customFormat="1" x14ac:dyDescent="0.25">
      <c r="A152" t="s">
        <v>483</v>
      </c>
      <c r="B152"/>
      <c r="C152" s="96"/>
      <c r="E152"/>
      <c r="H152"/>
      <c r="I152"/>
    </row>
    <row r="153" spans="1:9" s="95" customFormat="1" x14ac:dyDescent="0.25">
      <c r="A153" s="138">
        <v>41834</v>
      </c>
      <c r="B153" t="s">
        <v>220</v>
      </c>
      <c r="C153" s="96"/>
      <c r="E153"/>
      <c r="H153">
        <v>-2500</v>
      </c>
      <c r="I153"/>
    </row>
    <row r="154" spans="1:9" s="95" customFormat="1" x14ac:dyDescent="0.25">
      <c r="A154" s="138">
        <v>41848</v>
      </c>
      <c r="B154" t="s">
        <v>220</v>
      </c>
      <c r="C154" s="96"/>
      <c r="E154"/>
      <c r="H154">
        <v>-2500</v>
      </c>
      <c r="I154"/>
    </row>
    <row r="155" spans="1:9" s="95" customFormat="1" x14ac:dyDescent="0.25">
      <c r="A155" s="138">
        <v>41862</v>
      </c>
      <c r="B155" t="s">
        <v>220</v>
      </c>
      <c r="C155" s="96"/>
      <c r="E155"/>
      <c r="H155">
        <v>-2500</v>
      </c>
      <c r="I155"/>
    </row>
    <row r="156" spans="1:9" s="95" customFormat="1" x14ac:dyDescent="0.25">
      <c r="A156" s="138">
        <v>41876</v>
      </c>
      <c r="B156" t="s">
        <v>220</v>
      </c>
      <c r="C156" s="96"/>
      <c r="E156"/>
      <c r="H156">
        <v>-2500</v>
      </c>
      <c r="I156"/>
    </row>
    <row r="157" spans="1:9" s="95" customFormat="1" x14ac:dyDescent="0.25">
      <c r="A157" s="138">
        <v>41890</v>
      </c>
      <c r="B157" t="s">
        <v>220</v>
      </c>
      <c r="C157" s="96"/>
      <c r="E157"/>
      <c r="H157">
        <v>-2500</v>
      </c>
      <c r="I157"/>
    </row>
    <row r="158" spans="1:9" s="95" customFormat="1" x14ac:dyDescent="0.25">
      <c r="A158" s="138">
        <v>41904</v>
      </c>
      <c r="B158" t="s">
        <v>220</v>
      </c>
      <c r="C158" s="96"/>
      <c r="E158"/>
      <c r="H158">
        <v>-1250</v>
      </c>
      <c r="I158"/>
    </row>
    <row r="159" spans="1:9" s="95" customFormat="1" x14ac:dyDescent="0.25">
      <c r="A159" s="138">
        <v>41911</v>
      </c>
      <c r="B159" t="s">
        <v>220</v>
      </c>
      <c r="C159" s="96"/>
      <c r="E159"/>
      <c r="H159">
        <v>-1250</v>
      </c>
      <c r="I159"/>
    </row>
    <row r="160" spans="1:9" s="95" customFormat="1" x14ac:dyDescent="0.25">
      <c r="A160" s="138">
        <v>41843</v>
      </c>
      <c r="B160" t="s">
        <v>221</v>
      </c>
      <c r="C160" s="96"/>
      <c r="E160"/>
      <c r="H160">
        <v>-2500</v>
      </c>
      <c r="I160"/>
    </row>
    <row r="161" spans="1:9" s="95" customFormat="1" x14ac:dyDescent="0.25">
      <c r="A161" s="138">
        <v>41859</v>
      </c>
      <c r="B161" t="s">
        <v>234</v>
      </c>
      <c r="C161" s="96"/>
      <c r="E161"/>
      <c r="H161">
        <v>-3000</v>
      </c>
      <c r="I161"/>
    </row>
    <row r="162" spans="1:9" s="95" customFormat="1" x14ac:dyDescent="0.25">
      <c r="A162" s="138">
        <v>41882</v>
      </c>
      <c r="B162" t="s">
        <v>221</v>
      </c>
      <c r="C162" s="96"/>
      <c r="E162"/>
      <c r="H162">
        <v>-3000</v>
      </c>
      <c r="I162"/>
    </row>
    <row r="163" spans="1:9" s="95" customFormat="1" x14ac:dyDescent="0.25">
      <c r="A163" s="138">
        <v>41912</v>
      </c>
      <c r="B163" t="s">
        <v>221</v>
      </c>
      <c r="C163" s="96"/>
      <c r="E163"/>
      <c r="H163">
        <v>-3000</v>
      </c>
      <c r="I163"/>
    </row>
    <row r="164" spans="1:9" s="95" customFormat="1" x14ac:dyDescent="0.25">
      <c r="A164"/>
      <c r="B164"/>
      <c r="C164" s="96"/>
      <c r="E164"/>
      <c r="H164"/>
      <c r="I164"/>
    </row>
    <row r="165" spans="1:9" s="95" customFormat="1" x14ac:dyDescent="0.25">
      <c r="A165"/>
      <c r="B165"/>
      <c r="C165" s="96"/>
      <c r="E165"/>
      <c r="H165"/>
      <c r="I165"/>
    </row>
    <row r="166" spans="1:9" s="95" customFormat="1" x14ac:dyDescent="0.25">
      <c r="A166"/>
      <c r="B166"/>
      <c r="C166" s="96"/>
      <c r="E166"/>
      <c r="H166"/>
      <c r="I166"/>
    </row>
    <row r="167" spans="1:9" s="95" customFormat="1" x14ac:dyDescent="0.25">
      <c r="A167"/>
      <c r="B167"/>
      <c r="C167" s="96"/>
      <c r="E167"/>
      <c r="H167"/>
      <c r="I167"/>
    </row>
    <row r="168" spans="1:9" s="95" customFormat="1" x14ac:dyDescent="0.25">
      <c r="A168"/>
      <c r="B168"/>
      <c r="C168" s="96"/>
      <c r="E168"/>
      <c r="H168"/>
      <c r="I168"/>
    </row>
    <row r="169" spans="1:9" s="95" customFormat="1" x14ac:dyDescent="0.25">
      <c r="A169"/>
      <c r="B169"/>
      <c r="C169" s="96"/>
      <c r="E169"/>
      <c r="H169"/>
      <c r="I169"/>
    </row>
    <row r="170" spans="1:9" s="95" customFormat="1" x14ac:dyDescent="0.25">
      <c r="A170"/>
      <c r="B170"/>
      <c r="C170" s="96"/>
      <c r="E170"/>
      <c r="H170"/>
      <c r="I170"/>
    </row>
    <row r="171" spans="1:9" s="95" customFormat="1" x14ac:dyDescent="0.25">
      <c r="A171" s="138"/>
      <c r="B171"/>
      <c r="C171" s="96"/>
      <c r="E171"/>
      <c r="H171"/>
      <c r="I171"/>
    </row>
    <row r="172" spans="1:9" s="95" customFormat="1" x14ac:dyDescent="0.25">
      <c r="A172"/>
      <c r="B172"/>
      <c r="C172" s="96"/>
      <c r="E172"/>
      <c r="H172"/>
      <c r="I172"/>
    </row>
    <row r="173" spans="1:9" s="95" customFormat="1" ht="15.75" x14ac:dyDescent="0.25">
      <c r="A173"/>
      <c r="B173" s="184"/>
      <c r="C173" s="96"/>
      <c r="E173"/>
      <c r="H173"/>
      <c r="I173"/>
    </row>
    <row r="174" spans="1:9" s="95" customFormat="1" x14ac:dyDescent="0.25">
      <c r="A174" s="138"/>
      <c r="B174"/>
      <c r="C174" s="96"/>
      <c r="E174"/>
      <c r="H174"/>
      <c r="I174"/>
    </row>
    <row r="175" spans="1:9" s="95" customFormat="1" x14ac:dyDescent="0.25">
      <c r="A175" s="138"/>
      <c r="B175"/>
      <c r="C175" s="96"/>
      <c r="E175"/>
      <c r="H175"/>
      <c r="I175"/>
    </row>
    <row r="176" spans="1:9" s="95" customFormat="1" x14ac:dyDescent="0.25">
      <c r="A176" s="138"/>
      <c r="B176"/>
      <c r="C176" s="96"/>
      <c r="E176"/>
      <c r="H176"/>
      <c r="I176"/>
    </row>
    <row r="177" spans="1:9" s="95" customFormat="1" x14ac:dyDescent="0.25">
      <c r="A177" s="138"/>
      <c r="B177"/>
      <c r="C177" s="96"/>
      <c r="E177"/>
      <c r="H177"/>
      <c r="I177"/>
    </row>
    <row r="178" spans="1:9" s="95" customFormat="1" x14ac:dyDescent="0.25">
      <c r="A178" s="138"/>
      <c r="B178"/>
      <c r="C178" s="96"/>
      <c r="E178"/>
      <c r="H178"/>
      <c r="I178"/>
    </row>
    <row r="179" spans="1:9" s="95" customFormat="1" x14ac:dyDescent="0.25">
      <c r="A179" s="138"/>
      <c r="B179"/>
      <c r="C179" s="96"/>
      <c r="E179"/>
      <c r="H179"/>
      <c r="I179"/>
    </row>
    <row r="180" spans="1:9" s="95" customFormat="1" x14ac:dyDescent="0.25">
      <c r="A180" s="138"/>
      <c r="B180"/>
      <c r="C180" s="96"/>
      <c r="E180"/>
      <c r="H180"/>
      <c r="I180"/>
    </row>
    <row r="181" spans="1:9" s="95" customFormat="1" x14ac:dyDescent="0.25">
      <c r="A181" s="138"/>
      <c r="B181"/>
      <c r="C181" s="96"/>
      <c r="E181"/>
      <c r="H181"/>
      <c r="I181"/>
    </row>
    <row r="182" spans="1:9" s="95" customFormat="1" x14ac:dyDescent="0.25">
      <c r="A182" s="138"/>
      <c r="B182"/>
      <c r="C182" s="96"/>
      <c r="E182"/>
      <c r="H182"/>
      <c r="I182"/>
    </row>
    <row r="183" spans="1:9" s="95" customFormat="1" x14ac:dyDescent="0.25">
      <c r="A183" s="138"/>
      <c r="B183"/>
      <c r="C183" s="96"/>
      <c r="E183"/>
      <c r="H183"/>
      <c r="I183"/>
    </row>
    <row r="184" spans="1:9" s="95" customFormat="1" x14ac:dyDescent="0.25">
      <c r="A184" s="138"/>
      <c r="B184"/>
      <c r="C184" s="96"/>
      <c r="E184"/>
      <c r="H184"/>
      <c r="I184"/>
    </row>
    <row r="185" spans="1:9" s="95" customFormat="1" ht="15.75" x14ac:dyDescent="0.25">
      <c r="A185"/>
      <c r="B185" s="184"/>
      <c r="C185" s="96"/>
      <c r="E185"/>
      <c r="H185"/>
      <c r="I185"/>
    </row>
    <row r="186" spans="1:9" s="95" customFormat="1" x14ac:dyDescent="0.25">
      <c r="A186" s="138"/>
      <c r="B186"/>
      <c r="C186" s="96"/>
      <c r="E186"/>
      <c r="H186"/>
      <c r="I186"/>
    </row>
    <row r="187" spans="1:9" s="95" customFormat="1" x14ac:dyDescent="0.25">
      <c r="A187" s="138"/>
      <c r="B187"/>
      <c r="C187" s="96"/>
      <c r="E187"/>
      <c r="H187"/>
      <c r="I187"/>
    </row>
    <row r="188" spans="1:9" s="95" customFormat="1" x14ac:dyDescent="0.25">
      <c r="A188" s="138"/>
      <c r="B188"/>
      <c r="C188" s="96"/>
      <c r="E188"/>
      <c r="H188"/>
      <c r="I188"/>
    </row>
    <row r="189" spans="1:9" s="95" customFormat="1" x14ac:dyDescent="0.25">
      <c r="A189" s="138"/>
      <c r="B189"/>
      <c r="C189" s="96"/>
      <c r="E189"/>
      <c r="H189"/>
      <c r="I189"/>
    </row>
    <row r="190" spans="1:9" s="95" customFormat="1" x14ac:dyDescent="0.25">
      <c r="A190" s="138"/>
      <c r="B190"/>
      <c r="C190" s="96"/>
      <c r="E190"/>
      <c r="H190"/>
      <c r="I190"/>
    </row>
    <row r="191" spans="1:9" s="95" customFormat="1" x14ac:dyDescent="0.25">
      <c r="A191"/>
      <c r="B191"/>
      <c r="C191" s="96"/>
      <c r="E191"/>
      <c r="H191"/>
      <c r="I191"/>
    </row>
    <row r="192" spans="1:9" s="95" customFormat="1" ht="15.75" x14ac:dyDescent="0.25">
      <c r="A192"/>
      <c r="B192" s="184"/>
      <c r="C192" s="96"/>
      <c r="E192"/>
      <c r="H192"/>
      <c r="I192"/>
    </row>
    <row r="193" spans="1:9" s="95" customFormat="1" x14ac:dyDescent="0.25">
      <c r="A193" s="138"/>
      <c r="B193"/>
      <c r="C193" s="96"/>
      <c r="E193"/>
      <c r="H193"/>
      <c r="I193"/>
    </row>
    <row r="194" spans="1:9" s="95" customFormat="1" x14ac:dyDescent="0.25">
      <c r="A194" s="138"/>
      <c r="B194"/>
      <c r="C194" s="96"/>
      <c r="E194"/>
      <c r="H194"/>
      <c r="I194"/>
    </row>
    <row r="195" spans="1:9" s="95" customFormat="1" x14ac:dyDescent="0.25">
      <c r="A195" s="138"/>
      <c r="B195"/>
      <c r="C195" s="96"/>
      <c r="E195"/>
      <c r="H195"/>
      <c r="I195"/>
    </row>
    <row r="196" spans="1:9" s="95" customFormat="1" x14ac:dyDescent="0.25">
      <c r="A196" s="138"/>
      <c r="B196"/>
      <c r="C196" s="96"/>
      <c r="E196"/>
      <c r="H196"/>
      <c r="I196"/>
    </row>
    <row r="197" spans="1:9" s="95" customFormat="1" x14ac:dyDescent="0.25">
      <c r="A197" s="138"/>
      <c r="B197"/>
      <c r="C197" s="96"/>
      <c r="E197"/>
      <c r="H197"/>
      <c r="I197"/>
    </row>
    <row r="198" spans="1:9" s="95" customFormat="1" x14ac:dyDescent="0.25">
      <c r="A198"/>
      <c r="B198"/>
      <c r="C198" s="96"/>
      <c r="E198"/>
      <c r="H198"/>
      <c r="I198"/>
    </row>
    <row r="199" spans="1:9" s="95" customFormat="1" ht="15.75" x14ac:dyDescent="0.25">
      <c r="A199"/>
      <c r="B199" s="184"/>
      <c r="C199" s="96"/>
      <c r="E199"/>
      <c r="H199"/>
      <c r="I199"/>
    </row>
    <row r="200" spans="1:9" s="95" customFormat="1" x14ac:dyDescent="0.25">
      <c r="A200" s="138"/>
      <c r="B200"/>
      <c r="C200" s="96"/>
      <c r="E200"/>
      <c r="H200"/>
      <c r="I200"/>
    </row>
    <row r="201" spans="1:9" s="95" customFormat="1" x14ac:dyDescent="0.25">
      <c r="A201" s="138"/>
      <c r="B201"/>
      <c r="C201" s="96"/>
      <c r="E201"/>
      <c r="H201"/>
      <c r="I201"/>
    </row>
    <row r="202" spans="1:9" s="95" customFormat="1" x14ac:dyDescent="0.25">
      <c r="A202" s="138"/>
      <c r="B202"/>
      <c r="C202" s="96"/>
      <c r="E202"/>
      <c r="H202"/>
      <c r="I202"/>
    </row>
    <row r="203" spans="1:9" s="95" customFormat="1" x14ac:dyDescent="0.25">
      <c r="A203" s="138"/>
      <c r="B203"/>
      <c r="C203" s="96"/>
      <c r="E203"/>
      <c r="H203"/>
      <c r="I203"/>
    </row>
    <row r="204" spans="1:9" s="95" customFormat="1" x14ac:dyDescent="0.25">
      <c r="A204" s="138"/>
      <c r="B204"/>
      <c r="C204" s="96"/>
      <c r="E204"/>
      <c r="H204"/>
      <c r="I204"/>
    </row>
    <row r="205" spans="1:9" s="95" customFormat="1" x14ac:dyDescent="0.25">
      <c r="A205" s="138"/>
      <c r="B205"/>
      <c r="C205" s="96"/>
      <c r="E205"/>
      <c r="H205"/>
      <c r="I205"/>
    </row>
    <row r="206" spans="1:9" s="95" customFormat="1" x14ac:dyDescent="0.25">
      <c r="A206"/>
      <c r="B206"/>
      <c r="C206" s="96"/>
      <c r="E206"/>
      <c r="H206"/>
      <c r="I206"/>
    </row>
    <row r="207" spans="1:9" s="95" customFormat="1" ht="15.75" x14ac:dyDescent="0.25">
      <c r="A207"/>
      <c r="B207" s="184"/>
      <c r="C207" s="96"/>
      <c r="E207"/>
      <c r="H207"/>
      <c r="I207"/>
    </row>
    <row r="208" spans="1:9" s="95" customFormat="1" x14ac:dyDescent="0.25">
      <c r="A208" s="138"/>
      <c r="B208"/>
      <c r="C208" s="96"/>
      <c r="E208"/>
      <c r="H208"/>
      <c r="I208"/>
    </row>
    <row r="209" spans="1:9" s="95" customFormat="1" x14ac:dyDescent="0.25">
      <c r="A209" s="138"/>
      <c r="B209"/>
      <c r="C209" s="96"/>
      <c r="E209"/>
      <c r="H209"/>
      <c r="I209"/>
    </row>
    <row r="210" spans="1:9" s="95" customFormat="1" x14ac:dyDescent="0.25">
      <c r="A210" s="138"/>
      <c r="B210"/>
      <c r="C210" s="96"/>
      <c r="E210"/>
      <c r="H210"/>
      <c r="I210"/>
    </row>
    <row r="211" spans="1:9" s="95" customFormat="1" x14ac:dyDescent="0.25">
      <c r="A211"/>
      <c r="B211"/>
      <c r="C211" s="96"/>
      <c r="E211"/>
      <c r="H211"/>
      <c r="I211"/>
    </row>
    <row r="212" spans="1:9" s="95" customFormat="1" ht="15.75" x14ac:dyDescent="0.25">
      <c r="A212"/>
      <c r="B212" s="184"/>
      <c r="C212" s="96"/>
      <c r="E212"/>
      <c r="H212"/>
      <c r="I212"/>
    </row>
    <row r="213" spans="1:9" s="95" customFormat="1" x14ac:dyDescent="0.25">
      <c r="A213" s="138"/>
      <c r="B213"/>
      <c r="C213" s="96"/>
      <c r="E213"/>
      <c r="H213"/>
      <c r="I213"/>
    </row>
    <row r="214" spans="1:9" s="95" customFormat="1" x14ac:dyDescent="0.25">
      <c r="A214" s="138"/>
      <c r="B214"/>
      <c r="C214" s="96"/>
      <c r="E214"/>
      <c r="H214"/>
      <c r="I214"/>
    </row>
    <row r="215" spans="1:9" s="95" customFormat="1" x14ac:dyDescent="0.25">
      <c r="A215" s="138"/>
      <c r="B215"/>
      <c r="C215" s="96"/>
      <c r="E215"/>
      <c r="H215"/>
      <c r="I215"/>
    </row>
    <row r="216" spans="1:9" s="95" customFormat="1" x14ac:dyDescent="0.25">
      <c r="A216" s="138"/>
      <c r="B216"/>
      <c r="C216" s="96"/>
      <c r="E216"/>
      <c r="H216"/>
      <c r="I216"/>
    </row>
    <row r="217" spans="1:9" s="95" customFormat="1" x14ac:dyDescent="0.25">
      <c r="A217" s="138"/>
      <c r="B217"/>
      <c r="C217" s="96"/>
      <c r="E217"/>
      <c r="H217"/>
      <c r="I217"/>
    </row>
    <row r="218" spans="1:9" s="95" customFormat="1" x14ac:dyDescent="0.25">
      <c r="A218" s="138"/>
      <c r="B218"/>
      <c r="C218" s="96"/>
      <c r="E218"/>
      <c r="H218"/>
      <c r="I218"/>
    </row>
    <row r="219" spans="1:9" s="95" customFormat="1" ht="12.75" x14ac:dyDescent="0.25">
      <c r="A219" s="94"/>
      <c r="C219" s="96"/>
      <c r="H219" s="96"/>
    </row>
    <row r="220" spans="1:9" s="95" customFormat="1" x14ac:dyDescent="0.25">
      <c r="A220" s="138"/>
      <c r="B220"/>
      <c r="C220" s="96"/>
      <c r="E220"/>
      <c r="H220"/>
      <c r="I220"/>
    </row>
    <row r="221" spans="1:9" s="95" customFormat="1" x14ac:dyDescent="0.25">
      <c r="A221" s="138"/>
      <c r="B221"/>
      <c r="C221" s="96"/>
      <c r="E221"/>
      <c r="H221"/>
      <c r="I221"/>
    </row>
    <row r="222" spans="1:9" s="95" customFormat="1" x14ac:dyDescent="0.25">
      <c r="A222" s="138"/>
      <c r="B222" s="185"/>
      <c r="C222" s="96"/>
      <c r="E222"/>
      <c r="H222"/>
      <c r="I222"/>
    </row>
    <row r="223" spans="1:9" s="95" customFormat="1" x14ac:dyDescent="0.25">
      <c r="A223" s="138"/>
      <c r="B223"/>
      <c r="C223" s="96"/>
      <c r="E223"/>
      <c r="H223"/>
      <c r="I223"/>
    </row>
    <row r="224" spans="1:9" s="95" customFormat="1" ht="15.75" x14ac:dyDescent="0.25">
      <c r="A224" s="138"/>
      <c r="B224" s="184"/>
      <c r="C224" s="96"/>
      <c r="E224"/>
      <c r="H224"/>
      <c r="I224"/>
    </row>
    <row r="225" spans="1:9" s="95" customFormat="1" x14ac:dyDescent="0.25">
      <c r="A225"/>
      <c r="B225"/>
      <c r="C225" s="96"/>
      <c r="E225"/>
      <c r="H225"/>
      <c r="I225"/>
    </row>
    <row r="226" spans="1:9" s="95" customFormat="1" ht="15.75" x14ac:dyDescent="0.25">
      <c r="A226"/>
      <c r="B226" s="184"/>
      <c r="C226" s="96"/>
      <c r="E226"/>
      <c r="H226"/>
      <c r="I226"/>
    </row>
    <row r="227" spans="1:9" s="95" customFormat="1" x14ac:dyDescent="0.25">
      <c r="A227" s="138"/>
      <c r="B227"/>
      <c r="C227"/>
      <c r="D227"/>
      <c r="E227"/>
      <c r="F227"/>
    </row>
    <row r="228" spans="1:9" s="95" customFormat="1" x14ac:dyDescent="0.25">
      <c r="A228" s="138"/>
      <c r="B228"/>
      <c r="C228"/>
      <c r="D228"/>
      <c r="E228"/>
      <c r="F228"/>
    </row>
    <row r="229" spans="1:9" s="95" customFormat="1" x14ac:dyDescent="0.25">
      <c r="A229" s="138"/>
      <c r="B229"/>
      <c r="C229"/>
      <c r="D229"/>
      <c r="E229"/>
      <c r="F229"/>
    </row>
    <row r="230" spans="1:9" s="95" customFormat="1" x14ac:dyDescent="0.25">
      <c r="A230" s="138"/>
      <c r="B230"/>
      <c r="C230"/>
      <c r="D230"/>
      <c r="E230"/>
      <c r="F230"/>
    </row>
    <row r="231" spans="1:9" s="95" customFormat="1" x14ac:dyDescent="0.25">
      <c r="A231" s="138"/>
      <c r="B231"/>
      <c r="C231"/>
      <c r="D231"/>
      <c r="E231"/>
      <c r="F231"/>
    </row>
    <row r="232" spans="1:9" s="95" customFormat="1" x14ac:dyDescent="0.25">
      <c r="A232" s="138"/>
      <c r="B232"/>
      <c r="C232"/>
      <c r="D232"/>
      <c r="E232"/>
      <c r="F232"/>
    </row>
    <row r="233" spans="1:9" s="95" customFormat="1" x14ac:dyDescent="0.25">
      <c r="A233" s="138"/>
      <c r="B233"/>
      <c r="C233"/>
      <c r="D233"/>
      <c r="E233"/>
      <c r="F233"/>
    </row>
    <row r="234" spans="1:9" s="95" customFormat="1" x14ac:dyDescent="0.25">
      <c r="A234" s="138"/>
      <c r="B234"/>
      <c r="C234"/>
      <c r="D234"/>
      <c r="E234"/>
      <c r="F234"/>
    </row>
    <row r="235" spans="1:9" s="95" customFormat="1" x14ac:dyDescent="0.25">
      <c r="A235" s="138"/>
      <c r="B235"/>
      <c r="C235"/>
      <c r="D235"/>
      <c r="E235"/>
      <c r="F235"/>
    </row>
    <row r="236" spans="1:9" s="95" customFormat="1" x14ac:dyDescent="0.25">
      <c r="A236" s="138"/>
      <c r="B236"/>
      <c r="C236"/>
      <c r="D236"/>
      <c r="E236"/>
      <c r="F236"/>
    </row>
    <row r="237" spans="1:9" s="95" customFormat="1" x14ac:dyDescent="0.25">
      <c r="A237" s="138"/>
      <c r="B237"/>
      <c r="C237"/>
      <c r="D237"/>
      <c r="E237"/>
      <c r="F237"/>
    </row>
    <row r="238" spans="1:9" s="95" customFormat="1" x14ac:dyDescent="0.25">
      <c r="A238" s="138"/>
      <c r="B238"/>
      <c r="C238"/>
      <c r="D238"/>
      <c r="E238"/>
      <c r="F238"/>
    </row>
    <row r="239" spans="1:9" s="95" customFormat="1" x14ac:dyDescent="0.25">
      <c r="A239" s="138"/>
      <c r="B239"/>
      <c r="C239"/>
      <c r="D239"/>
      <c r="E239"/>
      <c r="F239"/>
    </row>
    <row r="240" spans="1:9" s="95" customFormat="1" x14ac:dyDescent="0.25">
      <c r="A240" s="138"/>
      <c r="B240"/>
      <c r="C240"/>
      <c r="D240"/>
      <c r="E240"/>
      <c r="F240"/>
    </row>
    <row r="241" spans="1:6" s="95" customFormat="1" x14ac:dyDescent="0.25">
      <c r="A241" s="138"/>
      <c r="B241"/>
      <c r="C241"/>
      <c r="D241"/>
      <c r="E241"/>
      <c r="F241"/>
    </row>
    <row r="242" spans="1:6" s="95" customFormat="1" x14ac:dyDescent="0.25">
      <c r="A242" s="138"/>
      <c r="B242"/>
      <c r="C242"/>
      <c r="D242"/>
      <c r="E242"/>
      <c r="F242"/>
    </row>
    <row r="243" spans="1:6" s="95" customFormat="1" x14ac:dyDescent="0.25">
      <c r="A243" s="138"/>
      <c r="B243"/>
      <c r="C243"/>
      <c r="D243"/>
      <c r="E243"/>
      <c r="F243"/>
    </row>
    <row r="244" spans="1:6" s="95" customFormat="1" x14ac:dyDescent="0.25">
      <c r="A244" s="138"/>
      <c r="B244"/>
      <c r="C244"/>
      <c r="D244"/>
      <c r="E244"/>
      <c r="F244"/>
    </row>
    <row r="245" spans="1:6" s="95" customFormat="1" x14ac:dyDescent="0.25">
      <c r="A245" s="138"/>
      <c r="B245"/>
      <c r="C245"/>
      <c r="D245"/>
      <c r="E245"/>
      <c r="F245"/>
    </row>
    <row r="246" spans="1:6" s="95" customFormat="1" x14ac:dyDescent="0.25">
      <c r="A246" s="138"/>
      <c r="B246"/>
      <c r="C246"/>
      <c r="D246"/>
      <c r="E246"/>
      <c r="F246"/>
    </row>
    <row r="247" spans="1:6" s="95" customFormat="1" x14ac:dyDescent="0.25">
      <c r="A247"/>
      <c r="B247"/>
      <c r="C247"/>
      <c r="D247"/>
      <c r="E247"/>
      <c r="F247"/>
    </row>
    <row r="249" spans="1:6" s="95" customFormat="1" x14ac:dyDescent="0.25">
      <c r="A249" s="138"/>
      <c r="B249"/>
      <c r="C249"/>
      <c r="D249"/>
      <c r="E249"/>
      <c r="F249"/>
    </row>
    <row r="250" spans="1:6" s="95" customFormat="1" x14ac:dyDescent="0.25">
      <c r="A250" s="138"/>
      <c r="B250"/>
      <c r="C250"/>
      <c r="D250"/>
      <c r="E250"/>
      <c r="F250"/>
    </row>
    <row r="251" spans="1:6" s="95" customFormat="1" x14ac:dyDescent="0.25">
      <c r="A251" s="138"/>
      <c r="B251"/>
      <c r="C251"/>
      <c r="D251"/>
      <c r="E251"/>
      <c r="F251"/>
    </row>
    <row r="252" spans="1:6" s="95" customFormat="1" x14ac:dyDescent="0.25">
      <c r="A252" s="138"/>
      <c r="B252"/>
      <c r="C252"/>
      <c r="D252"/>
      <c r="E252"/>
      <c r="F252"/>
    </row>
    <row r="253" spans="1:6" s="95" customFormat="1" x14ac:dyDescent="0.25">
      <c r="A253"/>
      <c r="B253"/>
      <c r="C253"/>
      <c r="D253"/>
      <c r="E253"/>
      <c r="F253"/>
    </row>
    <row r="254" spans="1:6" s="95" customFormat="1" x14ac:dyDescent="0.25">
      <c r="A254"/>
      <c r="B254"/>
      <c r="C254"/>
      <c r="D254"/>
      <c r="E254"/>
      <c r="F254"/>
    </row>
    <row r="255" spans="1:6" s="95" customFormat="1" x14ac:dyDescent="0.25">
      <c r="A255"/>
      <c r="B255"/>
      <c r="C255"/>
      <c r="D255"/>
      <c r="E255"/>
      <c r="F255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1"/>
  <sheetViews>
    <sheetView topLeftCell="A79" workbookViewId="0">
      <selection activeCell="B89" sqref="B89"/>
    </sheetView>
  </sheetViews>
  <sheetFormatPr defaultColWidth="8.85546875" defaultRowHeight="12.75" x14ac:dyDescent="0.2"/>
  <cols>
    <col min="1" max="1" width="14.28515625" style="5" customWidth="1"/>
    <col min="2" max="2" width="14" style="3" customWidth="1"/>
    <col min="3" max="3" width="87" style="4" customWidth="1"/>
    <col min="4" max="4" width="6.140625" style="188" customWidth="1"/>
    <col min="5" max="5" width="28.7109375" style="3" customWidth="1"/>
    <col min="6" max="6" width="12.7109375" style="131" customWidth="1"/>
    <col min="7" max="7" width="27.42578125" style="3" customWidth="1"/>
    <col min="8" max="8" width="6.28515625" style="3" customWidth="1"/>
    <col min="9" max="9" width="33" style="3" customWidth="1"/>
    <col min="10" max="10" width="11.7109375" style="3" customWidth="1"/>
    <col min="11" max="16384" width="8.85546875" style="3"/>
  </cols>
  <sheetData>
    <row r="2" spans="1:8" x14ac:dyDescent="0.2">
      <c r="B2" s="132" t="s">
        <v>266</v>
      </c>
      <c r="E2" s="3" t="s">
        <v>313</v>
      </c>
      <c r="G2" s="3">
        <f>SUM(B38:B140,F7:F90)</f>
        <v>-89244.259999999907</v>
      </c>
    </row>
    <row r="3" spans="1:8" x14ac:dyDescent="0.2">
      <c r="B3" s="132"/>
      <c r="C3" s="4">
        <f>SUM(B6:B34)</f>
        <v>95775.64999999998</v>
      </c>
    </row>
    <row r="4" spans="1:8" ht="29.25" customHeight="1" x14ac:dyDescent="0.4">
      <c r="A4" s="190" t="s">
        <v>281</v>
      </c>
      <c r="C4" s="8"/>
      <c r="D4" s="189"/>
      <c r="E4" s="190" t="s">
        <v>214</v>
      </c>
    </row>
    <row r="5" spans="1:8" ht="15" x14ac:dyDescent="0.25">
      <c r="A5" t="s">
        <v>267</v>
      </c>
      <c r="B5"/>
      <c r="C5" t="s">
        <v>314</v>
      </c>
      <c r="E5" t="s">
        <v>282</v>
      </c>
      <c r="F5"/>
      <c r="G5"/>
      <c r="H5"/>
    </row>
    <row r="6" spans="1:8" ht="15" x14ac:dyDescent="0.25">
      <c r="A6" s="138">
        <v>41558</v>
      </c>
      <c r="B6">
        <v>4144.1000000000004</v>
      </c>
      <c r="C6" t="s">
        <v>215</v>
      </c>
      <c r="E6" t="s">
        <v>283</v>
      </c>
      <c r="F6"/>
      <c r="G6"/>
      <c r="H6"/>
    </row>
    <row r="7" spans="1:8" ht="15" x14ac:dyDescent="0.25">
      <c r="A7" s="138">
        <v>41572</v>
      </c>
      <c r="B7">
        <v>5063.37</v>
      </c>
      <c r="C7" t="s">
        <v>215</v>
      </c>
      <c r="E7" s="138">
        <v>41554</v>
      </c>
      <c r="F7">
        <v>2500</v>
      </c>
      <c r="G7" t="s">
        <v>207</v>
      </c>
      <c r="H7"/>
    </row>
    <row r="8" spans="1:8" ht="15" x14ac:dyDescent="0.25">
      <c r="A8" s="138">
        <v>41579</v>
      </c>
      <c r="B8">
        <v>5330.34</v>
      </c>
      <c r="C8" t="s">
        <v>215</v>
      </c>
      <c r="E8" s="138">
        <v>41562</v>
      </c>
      <c r="F8">
        <v>2500</v>
      </c>
      <c r="G8" t="s">
        <v>207</v>
      </c>
      <c r="H8"/>
    </row>
    <row r="9" spans="1:8" ht="15" x14ac:dyDescent="0.25">
      <c r="A9" s="138">
        <v>41586</v>
      </c>
      <c r="B9">
        <v>5355.22</v>
      </c>
      <c r="C9" t="s">
        <v>215</v>
      </c>
      <c r="E9" s="138">
        <v>41577</v>
      </c>
      <c r="F9">
        <v>2500</v>
      </c>
      <c r="G9" t="s">
        <v>207</v>
      </c>
      <c r="H9"/>
    </row>
    <row r="10" spans="1:8" ht="15" x14ac:dyDescent="0.25">
      <c r="A10" s="138">
        <v>41600</v>
      </c>
      <c r="B10">
        <v>5134.54</v>
      </c>
      <c r="C10" t="s">
        <v>215</v>
      </c>
      <c r="E10" s="138">
        <v>41596</v>
      </c>
      <c r="F10">
        <v>2500</v>
      </c>
      <c r="G10" t="s">
        <v>207</v>
      </c>
      <c r="H10"/>
    </row>
    <row r="11" spans="1:8" ht="15" x14ac:dyDescent="0.25">
      <c r="A11" s="138">
        <v>41610</v>
      </c>
      <c r="B11">
        <v>5305.03</v>
      </c>
      <c r="C11" t="s">
        <v>215</v>
      </c>
      <c r="E11" s="138">
        <v>41606</v>
      </c>
      <c r="F11">
        <v>2500</v>
      </c>
      <c r="G11" t="s">
        <v>207</v>
      </c>
      <c r="H11"/>
    </row>
    <row r="12" spans="1:8" ht="15" x14ac:dyDescent="0.25">
      <c r="A12" s="138">
        <v>41614</v>
      </c>
      <c r="B12">
        <v>6878.19</v>
      </c>
      <c r="C12" t="s">
        <v>215</v>
      </c>
      <c r="E12" s="138">
        <v>41624</v>
      </c>
      <c r="F12">
        <v>2500</v>
      </c>
      <c r="G12" t="s">
        <v>207</v>
      </c>
      <c r="H12"/>
    </row>
    <row r="13" spans="1:8" ht="15" x14ac:dyDescent="0.25">
      <c r="A13" s="138">
        <v>41628</v>
      </c>
      <c r="B13">
        <v>7123.92</v>
      </c>
      <c r="C13" t="s">
        <v>215</v>
      </c>
      <c r="E13" s="138">
        <v>41629</v>
      </c>
      <c r="F13">
        <v>2500</v>
      </c>
      <c r="G13" t="s">
        <v>207</v>
      </c>
      <c r="H13"/>
    </row>
    <row r="14" spans="1:8" ht="15" x14ac:dyDescent="0.25">
      <c r="A14" s="138">
        <v>41551</v>
      </c>
      <c r="B14">
        <v>5490.19</v>
      </c>
      <c r="C14" t="s">
        <v>229</v>
      </c>
      <c r="E14" s="138">
        <v>41571</v>
      </c>
      <c r="F14">
        <v>2500</v>
      </c>
      <c r="G14" t="s">
        <v>208</v>
      </c>
      <c r="H14"/>
    </row>
    <row r="15" spans="1:8" ht="15" x14ac:dyDescent="0.25">
      <c r="A15" s="138">
        <v>41565</v>
      </c>
      <c r="B15">
        <v>5477.11</v>
      </c>
      <c r="C15" t="s">
        <v>229</v>
      </c>
      <c r="E15" s="138">
        <v>41590</v>
      </c>
      <c r="F15">
        <v>2500</v>
      </c>
      <c r="G15" t="s">
        <v>208</v>
      </c>
      <c r="H15"/>
    </row>
    <row r="16" spans="1:8" ht="15" x14ac:dyDescent="0.25">
      <c r="A16" s="138">
        <v>41621</v>
      </c>
      <c r="B16">
        <v>400</v>
      </c>
      <c r="C16" t="s">
        <v>229</v>
      </c>
      <c r="E16" s="138">
        <v>41594</v>
      </c>
      <c r="F16">
        <v>5000</v>
      </c>
      <c r="G16" t="s">
        <v>284</v>
      </c>
      <c r="H16"/>
    </row>
    <row r="17" spans="1:8" ht="15" x14ac:dyDescent="0.25">
      <c r="A17" s="138">
        <v>41621</v>
      </c>
      <c r="B17">
        <v>4482.74</v>
      </c>
      <c r="C17" t="s">
        <v>229</v>
      </c>
      <c r="E17" s="138">
        <v>41616</v>
      </c>
      <c r="F17">
        <v>2500</v>
      </c>
      <c r="G17" t="s">
        <v>284</v>
      </c>
      <c r="H17"/>
    </row>
    <row r="18" spans="1:8" ht="15" x14ac:dyDescent="0.25">
      <c r="A18" s="138">
        <v>41593</v>
      </c>
      <c r="B18">
        <v>5717.15</v>
      </c>
      <c r="C18" t="s">
        <v>216</v>
      </c>
      <c r="E18" s="138">
        <v>41639</v>
      </c>
      <c r="F18">
        <v>2500</v>
      </c>
      <c r="G18" t="s">
        <v>208</v>
      </c>
      <c r="H18"/>
    </row>
    <row r="19" spans="1:8" ht="15" x14ac:dyDescent="0.25">
      <c r="A19"/>
      <c r="B19"/>
      <c r="C19"/>
      <c r="E19"/>
      <c r="F19"/>
      <c r="G19"/>
      <c r="H19"/>
    </row>
    <row r="20" spans="1:8" ht="15" x14ac:dyDescent="0.25">
      <c r="A20"/>
      <c r="B20"/>
      <c r="C20" t="s">
        <v>315</v>
      </c>
      <c r="E20" t="s">
        <v>21</v>
      </c>
      <c r="F20"/>
      <c r="G20"/>
      <c r="H20"/>
    </row>
    <row r="21" spans="1:8" ht="15" x14ac:dyDescent="0.25">
      <c r="A21" s="138">
        <v>41605</v>
      </c>
      <c r="B21">
        <v>1500</v>
      </c>
      <c r="C21" t="s">
        <v>239</v>
      </c>
      <c r="E21" t="s">
        <v>285</v>
      </c>
      <c r="F21"/>
      <c r="G21"/>
      <c r="H21"/>
    </row>
    <row r="22" spans="1:8" ht="15" x14ac:dyDescent="0.25">
      <c r="A22" s="138">
        <v>41606</v>
      </c>
      <c r="B22">
        <v>275</v>
      </c>
      <c r="C22" t="s">
        <v>238</v>
      </c>
      <c r="E22" s="138">
        <v>41548</v>
      </c>
      <c r="F22">
        <v>-750</v>
      </c>
      <c r="G22" t="s">
        <v>213</v>
      </c>
      <c r="H22"/>
    </row>
    <row r="23" spans="1:8" ht="15" x14ac:dyDescent="0.25">
      <c r="A23" s="138">
        <v>41606</v>
      </c>
      <c r="B23">
        <v>360</v>
      </c>
      <c r="C23" t="s">
        <v>238</v>
      </c>
      <c r="E23" s="138">
        <v>41555</v>
      </c>
      <c r="F23">
        <v>-750</v>
      </c>
      <c r="G23" t="s">
        <v>213</v>
      </c>
      <c r="H23"/>
    </row>
    <row r="24" spans="1:8" ht="15" x14ac:dyDescent="0.25">
      <c r="A24"/>
      <c r="B24"/>
      <c r="C24"/>
      <c r="E24" s="138">
        <v>41563</v>
      </c>
      <c r="F24">
        <v>-750</v>
      </c>
      <c r="G24" t="s">
        <v>213</v>
      </c>
      <c r="H24"/>
    </row>
    <row r="25" spans="1:8" ht="15" x14ac:dyDescent="0.25">
      <c r="A25"/>
      <c r="B25"/>
      <c r="C25" t="s">
        <v>268</v>
      </c>
      <c r="E25" s="138">
        <v>41569</v>
      </c>
      <c r="F25">
        <v>-750</v>
      </c>
      <c r="G25" t="s">
        <v>213</v>
      </c>
      <c r="H25"/>
    </row>
    <row r="26" spans="1:8" ht="15" x14ac:dyDescent="0.25">
      <c r="A26" s="186">
        <v>41570</v>
      </c>
      <c r="B26" s="103">
        <v>16912.39</v>
      </c>
      <c r="C26" s="103" t="s">
        <v>316</v>
      </c>
      <c r="E26" s="138">
        <v>41576</v>
      </c>
      <c r="F26">
        <v>-750</v>
      </c>
      <c r="G26" t="s">
        <v>213</v>
      </c>
      <c r="H26"/>
    </row>
    <row r="27" spans="1:8" ht="15" x14ac:dyDescent="0.25">
      <c r="A27" s="186">
        <v>41584</v>
      </c>
      <c r="B27" s="103">
        <v>753</v>
      </c>
      <c r="C27" s="103" t="s">
        <v>319</v>
      </c>
      <c r="E27" s="138">
        <v>41583</v>
      </c>
      <c r="F27">
        <v>-750</v>
      </c>
      <c r="G27" t="s">
        <v>213</v>
      </c>
      <c r="H27"/>
    </row>
    <row r="28" spans="1:8" ht="15" x14ac:dyDescent="0.25">
      <c r="A28" s="186">
        <v>41598</v>
      </c>
      <c r="B28" s="103">
        <v>189</v>
      </c>
      <c r="C28" s="103" t="s">
        <v>320</v>
      </c>
      <c r="E28" s="138">
        <v>41591</v>
      </c>
      <c r="F28">
        <v>-750</v>
      </c>
      <c r="G28" t="s">
        <v>213</v>
      </c>
      <c r="H28"/>
    </row>
    <row r="29" spans="1:8" ht="15" x14ac:dyDescent="0.25">
      <c r="A29" s="186">
        <v>41600</v>
      </c>
      <c r="B29" s="103">
        <v>5177.59</v>
      </c>
      <c r="C29" s="103" t="s">
        <v>317</v>
      </c>
      <c r="E29" s="138">
        <v>41597</v>
      </c>
      <c r="F29">
        <v>-750</v>
      </c>
      <c r="G29" t="s">
        <v>213</v>
      </c>
      <c r="H29"/>
    </row>
    <row r="30" spans="1:8" ht="15" x14ac:dyDescent="0.25">
      <c r="A30" s="186">
        <v>41626</v>
      </c>
      <c r="B30" s="103">
        <v>3450.37</v>
      </c>
      <c r="C30" s="103" t="s">
        <v>318</v>
      </c>
      <c r="E30" s="138">
        <v>41604</v>
      </c>
      <c r="F30">
        <v>-750</v>
      </c>
      <c r="G30" t="s">
        <v>213</v>
      </c>
      <c r="H30"/>
    </row>
    <row r="31" spans="1:8" ht="15" x14ac:dyDescent="0.25">
      <c r="A31" s="186">
        <v>41626</v>
      </c>
      <c r="B31" s="103">
        <v>322.5</v>
      </c>
      <c r="C31" s="103" t="s">
        <v>321</v>
      </c>
      <c r="E31" s="138">
        <v>41611</v>
      </c>
      <c r="F31">
        <v>-750</v>
      </c>
      <c r="G31" t="s">
        <v>213</v>
      </c>
      <c r="H31"/>
    </row>
    <row r="32" spans="1:8" ht="15" x14ac:dyDescent="0.25">
      <c r="A32"/>
      <c r="B32"/>
      <c r="C32"/>
      <c r="E32" s="138">
        <v>41618</v>
      </c>
      <c r="F32">
        <v>-750</v>
      </c>
      <c r="G32" t="s">
        <v>213</v>
      </c>
      <c r="H32"/>
    </row>
    <row r="33" spans="1:8" ht="15" x14ac:dyDescent="0.25">
      <c r="A33"/>
      <c r="B33"/>
      <c r="C33" t="s">
        <v>269</v>
      </c>
      <c r="E33" s="138">
        <v>41624</v>
      </c>
      <c r="F33">
        <v>-750</v>
      </c>
      <c r="G33" t="s">
        <v>213</v>
      </c>
      <c r="H33"/>
    </row>
    <row r="34" spans="1:8" ht="15" x14ac:dyDescent="0.25">
      <c r="A34" s="138">
        <v>41562</v>
      </c>
      <c r="B34">
        <v>933.9</v>
      </c>
      <c r="C34" t="s">
        <v>217</v>
      </c>
      <c r="E34" s="138">
        <v>41632</v>
      </c>
      <c r="F34">
        <v>-750</v>
      </c>
      <c r="G34" t="s">
        <v>213</v>
      </c>
      <c r="H34"/>
    </row>
    <row r="35" spans="1:8" ht="15" x14ac:dyDescent="0.25">
      <c r="A35"/>
      <c r="B35"/>
      <c r="C35"/>
      <c r="E35"/>
      <c r="F35"/>
      <c r="G35"/>
      <c r="H35"/>
    </row>
    <row r="36" spans="1:8" ht="15" x14ac:dyDescent="0.25">
      <c r="A36" t="s">
        <v>270</v>
      </c>
      <c r="B36"/>
      <c r="C36"/>
      <c r="E36" t="s">
        <v>286</v>
      </c>
      <c r="F36"/>
      <c r="G36"/>
      <c r="H36"/>
    </row>
    <row r="37" spans="1:8" ht="15" x14ac:dyDescent="0.25">
      <c r="A37" t="s">
        <v>271</v>
      </c>
      <c r="B37"/>
      <c r="C37"/>
      <c r="E37" s="138">
        <v>41548</v>
      </c>
      <c r="F37">
        <v>-10</v>
      </c>
      <c r="G37" t="s">
        <v>210</v>
      </c>
      <c r="H37"/>
    </row>
    <row r="38" spans="1:8" ht="15" x14ac:dyDescent="0.25">
      <c r="A38" s="138">
        <v>41548</v>
      </c>
      <c r="B38">
        <v>-10</v>
      </c>
      <c r="C38" t="s">
        <v>210</v>
      </c>
      <c r="E38" s="138">
        <v>41579</v>
      </c>
      <c r="F38">
        <v>-10</v>
      </c>
      <c r="G38" t="s">
        <v>210</v>
      </c>
      <c r="H38"/>
    </row>
    <row r="39" spans="1:8" ht="15" x14ac:dyDescent="0.25">
      <c r="A39" s="138">
        <v>41579</v>
      </c>
      <c r="B39">
        <v>-10</v>
      </c>
      <c r="C39" t="s">
        <v>210</v>
      </c>
      <c r="E39" s="138">
        <v>41609</v>
      </c>
      <c r="F39">
        <v>-10</v>
      </c>
      <c r="G39" t="s">
        <v>210</v>
      </c>
      <c r="H39"/>
    </row>
    <row r="40" spans="1:8" ht="15" x14ac:dyDescent="0.25">
      <c r="A40" s="138">
        <v>41609</v>
      </c>
      <c r="B40">
        <v>-10</v>
      </c>
      <c r="C40" t="s">
        <v>210</v>
      </c>
      <c r="E40"/>
      <c r="F40"/>
      <c r="G40"/>
      <c r="H40"/>
    </row>
    <row r="41" spans="1:8" ht="15" x14ac:dyDescent="0.25">
      <c r="A41" s="138"/>
      <c r="B41"/>
      <c r="C41"/>
      <c r="E41" t="s">
        <v>287</v>
      </c>
      <c r="F41"/>
      <c r="G41"/>
      <c r="H41"/>
    </row>
    <row r="42" spans="1:8" ht="15" x14ac:dyDescent="0.25">
      <c r="A42" t="s">
        <v>272</v>
      </c>
      <c r="B42"/>
      <c r="C42"/>
      <c r="E42" s="138">
        <v>41633</v>
      </c>
      <c r="F42">
        <v>-1292.4000000000001</v>
      </c>
      <c r="G42" t="s">
        <v>288</v>
      </c>
      <c r="H42"/>
    </row>
    <row r="43" spans="1:8" ht="15" x14ac:dyDescent="0.25">
      <c r="A43" s="138">
        <v>41551</v>
      </c>
      <c r="B43">
        <v>-701</v>
      </c>
      <c r="C43" t="s">
        <v>260</v>
      </c>
      <c r="E43" s="138">
        <v>41562</v>
      </c>
      <c r="F43">
        <v>-132.69999999999999</v>
      </c>
      <c r="G43" t="s">
        <v>289</v>
      </c>
      <c r="H43"/>
    </row>
    <row r="44" spans="1:8" ht="15" x14ac:dyDescent="0.25">
      <c r="A44" s="138">
        <v>41578</v>
      </c>
      <c r="B44">
        <v>-1065.82</v>
      </c>
      <c r="C44" t="s">
        <v>248</v>
      </c>
      <c r="E44" s="138">
        <v>41566</v>
      </c>
      <c r="F44">
        <v>-110.68</v>
      </c>
      <c r="G44" t="s">
        <v>290</v>
      </c>
      <c r="H44"/>
    </row>
    <row r="45" spans="1:8" ht="15" x14ac:dyDescent="0.25">
      <c r="A45" s="138">
        <v>41633</v>
      </c>
      <c r="B45">
        <v>-61.4</v>
      </c>
      <c r="C45" t="s">
        <v>226</v>
      </c>
      <c r="E45" s="138">
        <v>41555</v>
      </c>
      <c r="F45">
        <v>-122.28</v>
      </c>
      <c r="G45" t="s">
        <v>291</v>
      </c>
      <c r="H45"/>
    </row>
    <row r="46" spans="1:8" ht="15" x14ac:dyDescent="0.25">
      <c r="A46" s="138">
        <v>41577</v>
      </c>
      <c r="B46">
        <v>-81.37</v>
      </c>
      <c r="C46" t="s">
        <v>249</v>
      </c>
      <c r="E46" s="138">
        <v>41619</v>
      </c>
      <c r="F46">
        <v>-70.19</v>
      </c>
      <c r="G46" t="s">
        <v>292</v>
      </c>
      <c r="H46"/>
    </row>
    <row r="47" spans="1:8" ht="15" x14ac:dyDescent="0.25">
      <c r="A47" s="138">
        <v>41612</v>
      </c>
      <c r="B47">
        <v>-61.26</v>
      </c>
      <c r="C47" t="s">
        <v>236</v>
      </c>
      <c r="E47" s="138">
        <v>41587</v>
      </c>
      <c r="F47">
        <v>-93.54</v>
      </c>
      <c r="G47" t="s">
        <v>293</v>
      </c>
      <c r="H47"/>
    </row>
    <row r="48" spans="1:8" ht="15" x14ac:dyDescent="0.25">
      <c r="A48" s="138">
        <v>41584</v>
      </c>
      <c r="B48">
        <v>-37.4</v>
      </c>
      <c r="C48" t="s">
        <v>243</v>
      </c>
      <c r="E48" s="138">
        <v>41625</v>
      </c>
      <c r="F48">
        <v>-106.09</v>
      </c>
      <c r="G48" t="s">
        <v>294</v>
      </c>
      <c r="H48"/>
    </row>
    <row r="49" spans="1:8" ht="15" x14ac:dyDescent="0.25">
      <c r="A49" s="138">
        <v>41559</v>
      </c>
      <c r="B49">
        <v>-56.13</v>
      </c>
      <c r="C49" t="s">
        <v>257</v>
      </c>
      <c r="E49" s="138">
        <v>41593</v>
      </c>
      <c r="F49">
        <v>-101.12</v>
      </c>
      <c r="G49" t="s">
        <v>295</v>
      </c>
      <c r="H49"/>
    </row>
    <row r="50" spans="1:8" ht="15" x14ac:dyDescent="0.25">
      <c r="A50" s="138">
        <v>41620</v>
      </c>
      <c r="B50">
        <v>-54.21</v>
      </c>
      <c r="C50" t="s">
        <v>232</v>
      </c>
      <c r="E50" s="138">
        <v>41632</v>
      </c>
      <c r="F50">
        <v>-72.25</v>
      </c>
      <c r="G50" t="s">
        <v>296</v>
      </c>
      <c r="H50"/>
    </row>
    <row r="51" spans="1:8" ht="15" x14ac:dyDescent="0.25">
      <c r="A51" s="138">
        <v>41598</v>
      </c>
      <c r="B51">
        <v>-56.26</v>
      </c>
      <c r="C51" t="s">
        <v>240</v>
      </c>
      <c r="E51" s="138">
        <v>41604</v>
      </c>
      <c r="F51">
        <v>-104.64</v>
      </c>
      <c r="G51" t="s">
        <v>297</v>
      </c>
      <c r="H51"/>
    </row>
    <row r="52" spans="1:8" ht="15" x14ac:dyDescent="0.25">
      <c r="A52" s="138">
        <v>41579</v>
      </c>
      <c r="B52">
        <v>-111.65</v>
      </c>
      <c r="C52" t="s">
        <v>247</v>
      </c>
      <c r="E52" s="138">
        <v>41612</v>
      </c>
      <c r="F52">
        <v>-83.62</v>
      </c>
      <c r="G52" t="s">
        <v>298</v>
      </c>
      <c r="H52"/>
    </row>
    <row r="53" spans="1:8" ht="15" x14ac:dyDescent="0.25">
      <c r="A53" s="138">
        <v>41554</v>
      </c>
      <c r="B53">
        <v>-331</v>
      </c>
      <c r="C53" t="s">
        <v>218</v>
      </c>
      <c r="E53" s="138">
        <v>41550</v>
      </c>
      <c r="F53">
        <v>-400.7</v>
      </c>
      <c r="G53" t="s">
        <v>211</v>
      </c>
      <c r="H53"/>
    </row>
    <row r="54" spans="1:8" ht="15" x14ac:dyDescent="0.25">
      <c r="A54" s="138">
        <v>41561</v>
      </c>
      <c r="B54">
        <v>-331</v>
      </c>
      <c r="C54" t="s">
        <v>218</v>
      </c>
      <c r="E54" s="138">
        <v>41557</v>
      </c>
      <c r="F54">
        <v>-400.7</v>
      </c>
      <c r="G54" t="s">
        <v>211</v>
      </c>
      <c r="H54"/>
    </row>
    <row r="55" spans="1:8" ht="15" x14ac:dyDescent="0.25">
      <c r="A55" s="138">
        <v>41568</v>
      </c>
      <c r="B55">
        <v>-331</v>
      </c>
      <c r="C55" t="s">
        <v>218</v>
      </c>
      <c r="E55" s="138">
        <v>41564</v>
      </c>
      <c r="F55">
        <v>-400.7</v>
      </c>
      <c r="G55" t="s">
        <v>211</v>
      </c>
      <c r="H55"/>
    </row>
    <row r="56" spans="1:8" ht="15" x14ac:dyDescent="0.25">
      <c r="A56" s="138">
        <v>41575</v>
      </c>
      <c r="B56">
        <v>-331</v>
      </c>
      <c r="C56" t="s">
        <v>218</v>
      </c>
      <c r="E56" s="138">
        <v>41571</v>
      </c>
      <c r="F56">
        <v>-400.7</v>
      </c>
      <c r="G56" t="s">
        <v>211</v>
      </c>
      <c r="H56"/>
    </row>
    <row r="57" spans="1:8" ht="15" x14ac:dyDescent="0.25">
      <c r="A57" s="138">
        <v>41582</v>
      </c>
      <c r="B57">
        <v>-331</v>
      </c>
      <c r="C57" t="s">
        <v>218</v>
      </c>
      <c r="E57" s="138">
        <v>41578</v>
      </c>
      <c r="F57">
        <v>-400.7</v>
      </c>
      <c r="G57" t="s">
        <v>211</v>
      </c>
      <c r="H57"/>
    </row>
    <row r="58" spans="1:8" ht="15" x14ac:dyDescent="0.25">
      <c r="A58" s="138">
        <v>41589</v>
      </c>
      <c r="B58">
        <v>-331</v>
      </c>
      <c r="C58" t="s">
        <v>218</v>
      </c>
      <c r="E58" s="138">
        <v>41585</v>
      </c>
      <c r="F58">
        <v>-400.7</v>
      </c>
      <c r="G58" t="s">
        <v>211</v>
      </c>
      <c r="H58"/>
    </row>
    <row r="59" spans="1:8" ht="15" x14ac:dyDescent="0.25">
      <c r="A59" s="138">
        <v>41596</v>
      </c>
      <c r="B59">
        <v>-331</v>
      </c>
      <c r="C59" t="s">
        <v>218</v>
      </c>
      <c r="E59" s="138">
        <v>41592</v>
      </c>
      <c r="F59">
        <v>-400.7</v>
      </c>
      <c r="G59" t="s">
        <v>211</v>
      </c>
      <c r="H59"/>
    </row>
    <row r="60" spans="1:8" ht="15" x14ac:dyDescent="0.25">
      <c r="A60" s="138">
        <v>41603</v>
      </c>
      <c r="B60">
        <v>-331</v>
      </c>
      <c r="C60" t="s">
        <v>218</v>
      </c>
      <c r="E60" s="138">
        <v>41599</v>
      </c>
      <c r="F60">
        <v>-400.7</v>
      </c>
      <c r="G60" t="s">
        <v>211</v>
      </c>
      <c r="H60"/>
    </row>
    <row r="61" spans="1:8" ht="15" x14ac:dyDescent="0.25">
      <c r="A61" s="138">
        <v>41610</v>
      </c>
      <c r="B61">
        <v>-331</v>
      </c>
      <c r="C61" t="s">
        <v>218</v>
      </c>
      <c r="E61" s="138">
        <v>41606</v>
      </c>
      <c r="F61">
        <v>-400.7</v>
      </c>
      <c r="G61" t="s">
        <v>211</v>
      </c>
      <c r="H61"/>
    </row>
    <row r="62" spans="1:8" ht="15" x14ac:dyDescent="0.25">
      <c r="A62" s="138">
        <v>41617</v>
      </c>
      <c r="B62">
        <v>-331</v>
      </c>
      <c r="C62" t="s">
        <v>218</v>
      </c>
      <c r="E62" s="138">
        <v>41613</v>
      </c>
      <c r="F62">
        <v>-400.7</v>
      </c>
      <c r="G62" t="s">
        <v>211</v>
      </c>
      <c r="H62"/>
    </row>
    <row r="63" spans="1:8" ht="15" x14ac:dyDescent="0.25">
      <c r="A63" s="138">
        <v>41624</v>
      </c>
      <c r="B63">
        <v>-331</v>
      </c>
      <c r="C63" t="s">
        <v>218</v>
      </c>
      <c r="E63" s="138">
        <v>41620</v>
      </c>
      <c r="F63">
        <v>-400.7</v>
      </c>
      <c r="G63" t="s">
        <v>211</v>
      </c>
      <c r="H63"/>
    </row>
    <row r="64" spans="1:8" ht="15" x14ac:dyDescent="0.25">
      <c r="A64" s="138">
        <v>41631</v>
      </c>
      <c r="B64">
        <v>-331</v>
      </c>
      <c r="C64" t="s">
        <v>218</v>
      </c>
      <c r="E64" s="138">
        <v>41627</v>
      </c>
      <c r="F64">
        <v>-400.7</v>
      </c>
      <c r="G64" t="s">
        <v>211</v>
      </c>
      <c r="H64"/>
    </row>
    <row r="65" spans="1:8" ht="15" x14ac:dyDescent="0.25">
      <c r="A65" s="138">
        <v>41638</v>
      </c>
      <c r="B65">
        <v>-331</v>
      </c>
      <c r="C65" t="s">
        <v>218</v>
      </c>
      <c r="E65" s="138">
        <v>41635</v>
      </c>
      <c r="F65">
        <v>-400.7</v>
      </c>
      <c r="G65" t="s">
        <v>211</v>
      </c>
      <c r="H65"/>
    </row>
    <row r="66" spans="1:8" ht="15" x14ac:dyDescent="0.25">
      <c r="A66" s="138">
        <v>41583</v>
      </c>
      <c r="B66">
        <v>-494.98</v>
      </c>
      <c r="C66" t="s">
        <v>245</v>
      </c>
      <c r="E66" s="138"/>
      <c r="F66"/>
      <c r="G66"/>
      <c r="H66"/>
    </row>
    <row r="67" spans="1:8" ht="15" x14ac:dyDescent="0.25">
      <c r="A67" s="138">
        <v>41557</v>
      </c>
      <c r="B67">
        <v>-20</v>
      </c>
      <c r="C67" t="s">
        <v>258</v>
      </c>
      <c r="E67" s="138" t="s">
        <v>276</v>
      </c>
      <c r="F67"/>
      <c r="G67"/>
      <c r="H67"/>
    </row>
    <row r="68" spans="1:8" ht="15" x14ac:dyDescent="0.25">
      <c r="A68" s="138">
        <v>41564</v>
      </c>
      <c r="B68">
        <v>-20</v>
      </c>
      <c r="C68" t="s">
        <v>252</v>
      </c>
      <c r="E68" s="138">
        <v>41561</v>
      </c>
      <c r="F68">
        <v>-500</v>
      </c>
      <c r="G68" t="s">
        <v>212</v>
      </c>
      <c r="H68"/>
    </row>
    <row r="69" spans="1:8" ht="15" x14ac:dyDescent="0.25">
      <c r="A69" s="138">
        <v>41636</v>
      </c>
      <c r="B69">
        <v>-20</v>
      </c>
      <c r="C69" t="s">
        <v>224</v>
      </c>
      <c r="E69" s="138">
        <v>41575</v>
      </c>
      <c r="F69">
        <v>-500</v>
      </c>
      <c r="G69" t="s">
        <v>212</v>
      </c>
      <c r="H69"/>
    </row>
    <row r="70" spans="1:8" ht="15" x14ac:dyDescent="0.25">
      <c r="A70" s="138">
        <v>41551</v>
      </c>
      <c r="B70">
        <v>-415</v>
      </c>
      <c r="C70" t="s">
        <v>262</v>
      </c>
      <c r="E70" s="138">
        <v>41589</v>
      </c>
      <c r="F70">
        <v>-500</v>
      </c>
      <c r="G70" t="s">
        <v>212</v>
      </c>
      <c r="H70"/>
    </row>
    <row r="71" spans="1:8" ht="15" x14ac:dyDescent="0.25">
      <c r="A71" s="138"/>
      <c r="B71"/>
      <c r="C71"/>
      <c r="E71" s="138">
        <v>41603</v>
      </c>
      <c r="F71">
        <v>-500</v>
      </c>
      <c r="G71" t="s">
        <v>212</v>
      </c>
      <c r="H71"/>
    </row>
    <row r="72" spans="1:8" ht="15" x14ac:dyDescent="0.25">
      <c r="A72"/>
      <c r="B72"/>
      <c r="C72"/>
      <c r="E72" s="138">
        <v>41617</v>
      </c>
      <c r="F72">
        <v>-500</v>
      </c>
      <c r="G72" t="s">
        <v>212</v>
      </c>
      <c r="H72"/>
    </row>
    <row r="73" spans="1:8" ht="15" x14ac:dyDescent="0.25">
      <c r="A73" t="s">
        <v>273</v>
      </c>
      <c r="B73"/>
      <c r="C73"/>
      <c r="E73" s="138">
        <v>41631</v>
      </c>
      <c r="F73">
        <v>-500</v>
      </c>
      <c r="G73" t="s">
        <v>212</v>
      </c>
      <c r="H73"/>
    </row>
    <row r="74" spans="1:8" ht="15" x14ac:dyDescent="0.25">
      <c r="A74" s="138">
        <v>41620</v>
      </c>
      <c r="B74">
        <v>-172.95</v>
      </c>
      <c r="C74" t="s">
        <v>230</v>
      </c>
      <c r="E74" s="138">
        <v>41567</v>
      </c>
      <c r="F74">
        <v>-365.5</v>
      </c>
      <c r="G74" t="s">
        <v>299</v>
      </c>
      <c r="H74"/>
    </row>
    <row r="75" spans="1:8" ht="15" x14ac:dyDescent="0.25">
      <c r="A75" s="138">
        <v>41620</v>
      </c>
      <c r="B75">
        <v>-595</v>
      </c>
      <c r="C75" t="s">
        <v>231</v>
      </c>
      <c r="E75" s="138"/>
      <c r="F75"/>
      <c r="G75"/>
      <c r="H75"/>
    </row>
    <row r="76" spans="1:8" ht="15" x14ac:dyDescent="0.25">
      <c r="A76" s="138">
        <v>41632</v>
      </c>
      <c r="B76">
        <v>-1284</v>
      </c>
      <c r="C76" t="s">
        <v>227</v>
      </c>
      <c r="E76" s="138" t="s">
        <v>300</v>
      </c>
      <c r="F76"/>
      <c r="G76"/>
      <c r="H76"/>
    </row>
    <row r="77" spans="1:8" ht="15" x14ac:dyDescent="0.25">
      <c r="A77" s="138"/>
      <c r="B77"/>
      <c r="C77"/>
      <c r="E77" s="138">
        <v>41576</v>
      </c>
      <c r="F77">
        <v>-884</v>
      </c>
      <c r="G77" t="s">
        <v>301</v>
      </c>
      <c r="H77"/>
    </row>
    <row r="78" spans="1:8" ht="15" x14ac:dyDescent="0.25">
      <c r="A78" t="s">
        <v>274</v>
      </c>
      <c r="B78"/>
      <c r="C78"/>
      <c r="E78" s="138">
        <v>41594</v>
      </c>
      <c r="F78">
        <v>-3099</v>
      </c>
      <c r="G78" t="s">
        <v>302</v>
      </c>
      <c r="H78"/>
    </row>
    <row r="79" spans="1:8" ht="15" x14ac:dyDescent="0.25">
      <c r="A79" s="138">
        <v>41559</v>
      </c>
      <c r="B79">
        <v>-869</v>
      </c>
      <c r="C79" t="s">
        <v>256</v>
      </c>
      <c r="E79" s="138">
        <v>41607</v>
      </c>
      <c r="F79">
        <v>-1650</v>
      </c>
      <c r="G79" t="s">
        <v>237</v>
      </c>
      <c r="H79"/>
    </row>
    <row r="80" spans="1:8" ht="15" x14ac:dyDescent="0.25">
      <c r="A80" s="138">
        <v>41618</v>
      </c>
      <c r="B80">
        <v>-44.58</v>
      </c>
      <c r="C80" t="s">
        <v>233</v>
      </c>
      <c r="E80"/>
      <c r="F80"/>
      <c r="G80"/>
      <c r="H80"/>
    </row>
    <row r="81" spans="1:8" ht="15" x14ac:dyDescent="0.25">
      <c r="A81" s="138">
        <v>41563</v>
      </c>
      <c r="B81">
        <v>-125</v>
      </c>
      <c r="C81" t="s">
        <v>253</v>
      </c>
      <c r="E81" t="s">
        <v>303</v>
      </c>
      <c r="F81"/>
      <c r="G81"/>
      <c r="H81"/>
    </row>
    <row r="82" spans="1:8" ht="15" x14ac:dyDescent="0.25">
      <c r="A82" s="138">
        <v>41594</v>
      </c>
      <c r="B82">
        <v>-125</v>
      </c>
      <c r="C82" t="s">
        <v>242</v>
      </c>
      <c r="E82" s="138">
        <v>41594</v>
      </c>
      <c r="F82">
        <v>-1316.2</v>
      </c>
      <c r="G82" t="s">
        <v>304</v>
      </c>
      <c r="H82"/>
    </row>
    <row r="83" spans="1:8" ht="15" x14ac:dyDescent="0.25">
      <c r="A83" s="138">
        <v>41625</v>
      </c>
      <c r="B83">
        <v>-125</v>
      </c>
      <c r="C83" t="s">
        <v>228</v>
      </c>
      <c r="E83" s="138">
        <v>41594</v>
      </c>
      <c r="F83">
        <v>-680</v>
      </c>
      <c r="G83" t="s">
        <v>305</v>
      </c>
      <c r="H83"/>
    </row>
    <row r="84" spans="1:8" ht="15" x14ac:dyDescent="0.25">
      <c r="A84" s="138">
        <v>41550</v>
      </c>
      <c r="B84">
        <v>-77.400000000000006</v>
      </c>
      <c r="C84" t="s">
        <v>264</v>
      </c>
      <c r="E84" s="138">
        <v>41583</v>
      </c>
      <c r="F84">
        <v>-31.95</v>
      </c>
      <c r="G84" t="s">
        <v>306</v>
      </c>
      <c r="H84" t="s">
        <v>307</v>
      </c>
    </row>
    <row r="85" spans="1:8" ht="15" x14ac:dyDescent="0.25">
      <c r="A85" s="138">
        <v>41551</v>
      </c>
      <c r="B85">
        <v>-413.5</v>
      </c>
      <c r="C85" t="s">
        <v>261</v>
      </c>
      <c r="E85" s="138">
        <v>41636</v>
      </c>
      <c r="F85">
        <v>-1970</v>
      </c>
      <c r="G85" t="s">
        <v>308</v>
      </c>
      <c r="H85"/>
    </row>
    <row r="86" spans="1:8" ht="15" x14ac:dyDescent="0.25">
      <c r="A86" s="138">
        <v>41560</v>
      </c>
      <c r="B86">
        <v>-4500</v>
      </c>
      <c r="C86" t="s">
        <v>254</v>
      </c>
      <c r="E86" s="138">
        <v>41565</v>
      </c>
      <c r="F86">
        <v>-19.989999999999998</v>
      </c>
      <c r="G86" t="s">
        <v>309</v>
      </c>
      <c r="H86"/>
    </row>
    <row r="87" spans="1:8" ht="15" x14ac:dyDescent="0.25">
      <c r="A87" s="138">
        <v>41548</v>
      </c>
      <c r="B87">
        <v>-356.4</v>
      </c>
      <c r="C87" t="s">
        <v>265</v>
      </c>
      <c r="E87" s="138">
        <v>41583</v>
      </c>
      <c r="F87">
        <v>-369</v>
      </c>
      <c r="G87" t="s">
        <v>310</v>
      </c>
      <c r="H87"/>
    </row>
    <row r="88" spans="1:8" ht="15" x14ac:dyDescent="0.25">
      <c r="A88"/>
      <c r="B88"/>
      <c r="C88"/>
      <c r="E88" s="138">
        <v>41556</v>
      </c>
      <c r="F88">
        <v>-176.34</v>
      </c>
      <c r="G88" t="s">
        <v>311</v>
      </c>
      <c r="H88"/>
    </row>
    <row r="89" spans="1:8" ht="15" x14ac:dyDescent="0.25">
      <c r="A89" t="s">
        <v>275</v>
      </c>
      <c r="B89"/>
      <c r="C89"/>
      <c r="E89" s="138">
        <v>41589</v>
      </c>
      <c r="F89">
        <v>-176.34</v>
      </c>
      <c r="G89" t="s">
        <v>311</v>
      </c>
      <c r="H89"/>
    </row>
    <row r="90" spans="1:8" ht="15" x14ac:dyDescent="0.25">
      <c r="A90" s="138">
        <v>41550</v>
      </c>
      <c r="B90">
        <v>-48</v>
      </c>
      <c r="C90" t="s">
        <v>263</v>
      </c>
      <c r="E90" s="138">
        <v>41617</v>
      </c>
      <c r="F90">
        <v>-176.34</v>
      </c>
      <c r="G90" t="s">
        <v>311</v>
      </c>
      <c r="H90"/>
    </row>
    <row r="91" spans="1:8" ht="15" x14ac:dyDescent="0.25">
      <c r="A91" s="138">
        <v>41555</v>
      </c>
      <c r="B91">
        <v>-68</v>
      </c>
      <c r="C91" t="s">
        <v>259</v>
      </c>
    </row>
    <row r="92" spans="1:8" ht="15" x14ac:dyDescent="0.25">
      <c r="A92" s="138">
        <v>41582</v>
      </c>
      <c r="B92">
        <v>-47.18</v>
      </c>
      <c r="C92" t="s">
        <v>246</v>
      </c>
    </row>
    <row r="93" spans="1:8" ht="15" x14ac:dyDescent="0.25">
      <c r="A93" s="138">
        <v>41583</v>
      </c>
      <c r="B93">
        <v>-68</v>
      </c>
      <c r="C93" t="s">
        <v>244</v>
      </c>
    </row>
    <row r="94" spans="1:8" ht="15" x14ac:dyDescent="0.25">
      <c r="A94" s="138">
        <v>41614</v>
      </c>
      <c r="B94">
        <v>-68</v>
      </c>
      <c r="C94" t="s">
        <v>235</v>
      </c>
    </row>
    <row r="95" spans="1:8" ht="15" x14ac:dyDescent="0.25">
      <c r="A95" s="138">
        <v>41548</v>
      </c>
      <c r="B95">
        <v>-93.55</v>
      </c>
      <c r="C95" t="s">
        <v>219</v>
      </c>
    </row>
    <row r="96" spans="1:8" ht="15" x14ac:dyDescent="0.25">
      <c r="A96" s="138">
        <v>41579</v>
      </c>
      <c r="B96">
        <v>-73.48</v>
      </c>
      <c r="C96" t="s">
        <v>219</v>
      </c>
    </row>
    <row r="97" spans="1:3" s="3" customFormat="1" ht="15" x14ac:dyDescent="0.25">
      <c r="A97" s="138">
        <v>41610</v>
      </c>
      <c r="B97">
        <v>-73.34</v>
      </c>
      <c r="C97" t="s">
        <v>219</v>
      </c>
    </row>
    <row r="98" spans="1:3" s="3" customFormat="1" ht="15" x14ac:dyDescent="0.25">
      <c r="A98" s="138"/>
      <c r="B98"/>
      <c r="C98"/>
    </row>
    <row r="99" spans="1:3" s="3" customFormat="1" ht="15" x14ac:dyDescent="0.25">
      <c r="A99" s="138" t="s">
        <v>276</v>
      </c>
      <c r="B99"/>
      <c r="C99"/>
    </row>
    <row r="100" spans="1:3" s="3" customFormat="1" ht="15" x14ac:dyDescent="0.25">
      <c r="A100" s="138">
        <v>41561</v>
      </c>
      <c r="B100">
        <v>-500</v>
      </c>
      <c r="C100" t="s">
        <v>212</v>
      </c>
    </row>
    <row r="101" spans="1:3" s="3" customFormat="1" ht="15" x14ac:dyDescent="0.25">
      <c r="A101" s="138">
        <v>41575</v>
      </c>
      <c r="B101">
        <v>-500</v>
      </c>
      <c r="C101" t="s">
        <v>212</v>
      </c>
    </row>
    <row r="102" spans="1:3" s="3" customFormat="1" ht="15" x14ac:dyDescent="0.25">
      <c r="A102" s="138">
        <v>41589</v>
      </c>
      <c r="B102">
        <v>-500</v>
      </c>
      <c r="C102" t="s">
        <v>212</v>
      </c>
    </row>
    <row r="103" spans="1:3" s="3" customFormat="1" ht="15" x14ac:dyDescent="0.25">
      <c r="A103" s="138">
        <v>41603</v>
      </c>
      <c r="B103">
        <v>-500</v>
      </c>
      <c r="C103" t="s">
        <v>212</v>
      </c>
    </row>
    <row r="104" spans="1:3" s="3" customFormat="1" ht="15" x14ac:dyDescent="0.25">
      <c r="A104" s="138">
        <v>41617</v>
      </c>
      <c r="B104">
        <v>-500</v>
      </c>
      <c r="C104" t="s">
        <v>212</v>
      </c>
    </row>
    <row r="105" spans="1:3" s="3" customFormat="1" ht="15" x14ac:dyDescent="0.25">
      <c r="A105" s="138">
        <v>41631</v>
      </c>
      <c r="B105">
        <v>-500</v>
      </c>
      <c r="C105" t="s">
        <v>212</v>
      </c>
    </row>
    <row r="106" spans="1:3" s="3" customFormat="1" ht="15" x14ac:dyDescent="0.25">
      <c r="A106" s="138">
        <v>41567</v>
      </c>
      <c r="B106">
        <v>-99.13</v>
      </c>
      <c r="C106" t="s">
        <v>251</v>
      </c>
    </row>
    <row r="107" spans="1:3" s="3" customFormat="1" ht="15" x14ac:dyDescent="0.25">
      <c r="A107"/>
      <c r="B107"/>
      <c r="C107"/>
    </row>
    <row r="108" spans="1:3" s="3" customFormat="1" ht="15" x14ac:dyDescent="0.25">
      <c r="A108" t="s">
        <v>277</v>
      </c>
      <c r="B108"/>
      <c r="C108"/>
    </row>
    <row r="109" spans="1:3" s="3" customFormat="1" ht="15" x14ac:dyDescent="0.25">
      <c r="A109" s="138">
        <v>41594</v>
      </c>
      <c r="B109">
        <v>-8686</v>
      </c>
      <c r="C109" t="s">
        <v>241</v>
      </c>
    </row>
    <row r="110" spans="1:3" s="3" customFormat="1" ht="15" x14ac:dyDescent="0.25">
      <c r="A110" s="138">
        <v>41607</v>
      </c>
      <c r="B110">
        <v>-2200</v>
      </c>
      <c r="C110" t="s">
        <v>237</v>
      </c>
    </row>
    <row r="111" spans="1:3" s="3" customFormat="1" ht="15" x14ac:dyDescent="0.25">
      <c r="A111"/>
      <c r="B111"/>
      <c r="C111"/>
    </row>
    <row r="112" spans="1:3" s="3" customFormat="1" ht="15" x14ac:dyDescent="0.25">
      <c r="A112" t="s">
        <v>278</v>
      </c>
      <c r="B112"/>
      <c r="C112"/>
    </row>
    <row r="113" spans="1:9" ht="15" x14ac:dyDescent="0.25">
      <c r="A113" s="138">
        <v>41636</v>
      </c>
      <c r="B113">
        <v>-249</v>
      </c>
      <c r="C113" t="s">
        <v>225</v>
      </c>
      <c r="D113" s="3"/>
      <c r="F113" s="3"/>
    </row>
    <row r="114" spans="1:9" ht="15" x14ac:dyDescent="0.25">
      <c r="A114"/>
      <c r="B114"/>
      <c r="C114"/>
      <c r="D114" s="3"/>
      <c r="F114" s="3"/>
    </row>
    <row r="115" spans="1:9" ht="15" x14ac:dyDescent="0.25">
      <c r="A115" t="s">
        <v>279</v>
      </c>
      <c r="B115"/>
      <c r="C115"/>
      <c r="D115" s="3"/>
      <c r="F115" s="3"/>
    </row>
    <row r="116" spans="1:9" ht="15" x14ac:dyDescent="0.25">
      <c r="A116" s="138">
        <v>41554</v>
      </c>
      <c r="B116">
        <v>-2500</v>
      </c>
      <c r="C116" t="s">
        <v>220</v>
      </c>
      <c r="D116" s="3"/>
      <c r="F116" s="3"/>
    </row>
    <row r="117" spans="1:9" ht="15" x14ac:dyDescent="0.25">
      <c r="A117" s="138">
        <v>41562</v>
      </c>
      <c r="B117">
        <v>-2500</v>
      </c>
      <c r="C117" t="s">
        <v>220</v>
      </c>
      <c r="D117" s="3"/>
      <c r="F117" s="3"/>
    </row>
    <row r="118" spans="1:9" ht="15" x14ac:dyDescent="0.25">
      <c r="A118" s="138">
        <v>41577</v>
      </c>
      <c r="B118">
        <v>-2500</v>
      </c>
      <c r="C118" t="s">
        <v>220</v>
      </c>
      <c r="D118" s="3"/>
      <c r="F118" s="3"/>
    </row>
    <row r="119" spans="1:9" ht="15" x14ac:dyDescent="0.25">
      <c r="A119" s="138">
        <v>41596</v>
      </c>
      <c r="B119">
        <v>-2500</v>
      </c>
      <c r="C119" t="s">
        <v>220</v>
      </c>
      <c r="D119" s="3"/>
      <c r="F119" s="3"/>
    </row>
    <row r="120" spans="1:9" ht="15" x14ac:dyDescent="0.25">
      <c r="A120" s="138">
        <v>41606</v>
      </c>
      <c r="B120">
        <v>-2500</v>
      </c>
      <c r="C120" t="s">
        <v>220</v>
      </c>
      <c r="D120" s="3"/>
      <c r="F120" s="3"/>
    </row>
    <row r="121" spans="1:9" ht="15" x14ac:dyDescent="0.25">
      <c r="A121" s="138">
        <v>41624</v>
      </c>
      <c r="B121">
        <v>-2500</v>
      </c>
      <c r="C121" t="s">
        <v>220</v>
      </c>
      <c r="D121" s="3"/>
      <c r="F121" s="3"/>
    </row>
    <row r="122" spans="1:9" ht="15" x14ac:dyDescent="0.25">
      <c r="A122" s="138">
        <v>41629</v>
      </c>
      <c r="B122">
        <v>-2500</v>
      </c>
      <c r="C122" t="s">
        <v>220</v>
      </c>
      <c r="D122" s="3"/>
      <c r="F122" s="3"/>
    </row>
    <row r="123" spans="1:9" ht="15" x14ac:dyDescent="0.25">
      <c r="A123" s="138">
        <v>41571</v>
      </c>
      <c r="B123">
        <v>-2500</v>
      </c>
      <c r="C123" t="s">
        <v>221</v>
      </c>
      <c r="D123" s="3"/>
      <c r="F123" s="3"/>
    </row>
    <row r="124" spans="1:9" ht="15" x14ac:dyDescent="0.25">
      <c r="A124" s="138">
        <v>41590</v>
      </c>
      <c r="B124">
        <v>-2500</v>
      </c>
      <c r="C124" t="s">
        <v>221</v>
      </c>
      <c r="D124" s="3"/>
      <c r="F124" s="3"/>
    </row>
    <row r="125" spans="1:9" ht="15" x14ac:dyDescent="0.25">
      <c r="A125" s="138">
        <v>41594</v>
      </c>
      <c r="B125">
        <v>-5000</v>
      </c>
      <c r="C125" t="s">
        <v>234</v>
      </c>
      <c r="D125" s="3"/>
      <c r="F125" s="3"/>
    </row>
    <row r="126" spans="1:9" ht="15" x14ac:dyDescent="0.25">
      <c r="A126" s="138">
        <v>41616</v>
      </c>
      <c r="B126">
        <v>-2500</v>
      </c>
      <c r="C126" t="s">
        <v>234</v>
      </c>
      <c r="D126" s="3"/>
      <c r="F126" s="3"/>
    </row>
    <row r="127" spans="1:9" ht="15" x14ac:dyDescent="0.25">
      <c r="A127" s="138">
        <v>41639</v>
      </c>
      <c r="B127">
        <v>-2500</v>
      </c>
      <c r="C127" t="s">
        <v>221</v>
      </c>
      <c r="D127" s="3"/>
      <c r="F127" s="3"/>
      <c r="G127" s="3" t="s">
        <v>421</v>
      </c>
      <c r="I127" s="3">
        <f>(SUM(B100:B105,F68:F73))</f>
        <v>-6000</v>
      </c>
    </row>
    <row r="128" spans="1:9" ht="15" x14ac:dyDescent="0.25">
      <c r="A128"/>
      <c r="B128"/>
      <c r="C128"/>
      <c r="D128" s="3"/>
      <c r="F128" s="3"/>
    </row>
    <row r="129" spans="1:3" s="3" customFormat="1" ht="15" x14ac:dyDescent="0.25">
      <c r="A129" t="s">
        <v>280</v>
      </c>
      <c r="B129"/>
      <c r="C129"/>
    </row>
    <row r="130" spans="1:3" s="3" customFormat="1" ht="15" x14ac:dyDescent="0.25">
      <c r="A130" s="138">
        <v>41554</v>
      </c>
      <c r="B130">
        <v>-4000</v>
      </c>
      <c r="C130" t="s">
        <v>222</v>
      </c>
    </row>
    <row r="131" spans="1:3" s="3" customFormat="1" ht="15" x14ac:dyDescent="0.25">
      <c r="A131" s="138">
        <v>41568</v>
      </c>
      <c r="B131">
        <v>-4000</v>
      </c>
      <c r="C131" t="s">
        <v>222</v>
      </c>
    </row>
    <row r="132" spans="1:3" s="3" customFormat="1" ht="15" x14ac:dyDescent="0.25">
      <c r="A132" s="138">
        <v>41582</v>
      </c>
      <c r="B132">
        <v>-4000</v>
      </c>
      <c r="C132" t="s">
        <v>222</v>
      </c>
    </row>
    <row r="133" spans="1:3" s="3" customFormat="1" ht="15" x14ac:dyDescent="0.25">
      <c r="A133" s="138">
        <v>41596</v>
      </c>
      <c r="B133">
        <v>-4000</v>
      </c>
      <c r="C133" t="s">
        <v>222</v>
      </c>
    </row>
    <row r="134" spans="1:3" s="3" customFormat="1" ht="15" x14ac:dyDescent="0.25">
      <c r="A134" s="138">
        <v>41610</v>
      </c>
      <c r="B134">
        <v>-4000</v>
      </c>
      <c r="C134" t="s">
        <v>222</v>
      </c>
    </row>
    <row r="135" spans="1:3" s="3" customFormat="1" ht="15" x14ac:dyDescent="0.25">
      <c r="A135" s="138">
        <v>41624</v>
      </c>
      <c r="B135">
        <v>-3500</v>
      </c>
      <c r="C135" t="s">
        <v>222</v>
      </c>
    </row>
    <row r="136" spans="1:3" s="3" customFormat="1" ht="15" x14ac:dyDescent="0.25">
      <c r="A136" s="138">
        <v>41638</v>
      </c>
      <c r="B136">
        <v>-3500</v>
      </c>
      <c r="C136" t="s">
        <v>222</v>
      </c>
    </row>
    <row r="137" spans="1:3" s="3" customFormat="1" ht="15" x14ac:dyDescent="0.25">
      <c r="A137"/>
      <c r="B137"/>
      <c r="C137"/>
    </row>
    <row r="138" spans="1:3" s="3" customFormat="1" ht="15" x14ac:dyDescent="0.25">
      <c r="A138" t="s">
        <v>312</v>
      </c>
      <c r="B138"/>
      <c r="C138"/>
    </row>
    <row r="139" spans="1:3" s="3" customFormat="1" ht="15" x14ac:dyDescent="0.25">
      <c r="A139" s="187">
        <v>41571</v>
      </c>
      <c r="B139" s="139">
        <v>-4500</v>
      </c>
      <c r="C139" s="139" t="s">
        <v>250</v>
      </c>
    </row>
    <row r="140" spans="1:3" s="3" customFormat="1" ht="15" x14ac:dyDescent="0.25">
      <c r="A140" s="187">
        <v>41560</v>
      </c>
      <c r="B140" s="139">
        <v>4500</v>
      </c>
      <c r="C140" s="139" t="s">
        <v>255</v>
      </c>
    </row>
    <row r="141" spans="1:3" s="3" customFormat="1" ht="15" x14ac:dyDescent="0.25">
      <c r="A141"/>
      <c r="B141"/>
      <c r="C141"/>
    </row>
  </sheetData>
  <sortState ref="A10:C52">
    <sortCondition ref="A9"/>
  </sortState>
  <pageMargins left="0.25" right="0.25" top="0.75" bottom="0.75" header="0.3" footer="0.3"/>
  <pageSetup paperSize="9" scale="87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3"/>
  <sheetViews>
    <sheetView topLeftCell="A40" workbookViewId="0">
      <selection activeCell="B62" sqref="B62"/>
    </sheetView>
  </sheetViews>
  <sheetFormatPr defaultColWidth="8.85546875" defaultRowHeight="12.75" x14ac:dyDescent="0.2"/>
  <cols>
    <col min="1" max="1" width="14.28515625" style="5" customWidth="1"/>
    <col min="2" max="2" width="14" style="3" customWidth="1"/>
    <col min="3" max="3" width="87" style="4" customWidth="1"/>
    <col min="4" max="4" width="6.140625" style="188" customWidth="1"/>
    <col min="5" max="5" width="20.7109375" style="3" customWidth="1"/>
    <col min="6" max="6" width="12.7109375" style="131" customWidth="1"/>
    <col min="7" max="7" width="27.42578125" style="3" customWidth="1"/>
    <col min="8" max="8" width="6.28515625" style="3" customWidth="1"/>
    <col min="9" max="9" width="33" style="3" customWidth="1"/>
    <col min="10" max="10" width="11.7109375" style="3" customWidth="1"/>
    <col min="11" max="16384" width="8.85546875" style="3"/>
  </cols>
  <sheetData>
    <row r="2" spans="1:9" x14ac:dyDescent="0.2">
      <c r="B2" s="132" t="s">
        <v>266</v>
      </c>
      <c r="E2" s="3" t="s">
        <v>313</v>
      </c>
      <c r="G2" s="3">
        <f>SUM(B38:B275,G21:G104)</f>
        <v>-86756.929999999978</v>
      </c>
    </row>
    <row r="3" spans="1:9" x14ac:dyDescent="0.2">
      <c r="B3" s="132"/>
      <c r="C3" s="4">
        <f>SUM(B6:B28)</f>
        <v>69898.8</v>
      </c>
    </row>
    <row r="4" spans="1:9" ht="26.25" x14ac:dyDescent="0.4">
      <c r="A4" s="190" t="s">
        <v>281</v>
      </c>
      <c r="C4" s="8"/>
      <c r="D4" s="189"/>
      <c r="E4" s="190" t="s">
        <v>214</v>
      </c>
    </row>
    <row r="5" spans="1:9" ht="16.149999999999999" customHeight="1" x14ac:dyDescent="0.25">
      <c r="A5" t="s">
        <v>267</v>
      </c>
      <c r="B5"/>
      <c r="C5" t="s">
        <v>314</v>
      </c>
      <c r="E5" t="s">
        <v>282</v>
      </c>
      <c r="F5"/>
      <c r="G5"/>
      <c r="H5"/>
      <c r="I5"/>
    </row>
    <row r="6" spans="1:9" ht="15" x14ac:dyDescent="0.25">
      <c r="A6" s="138">
        <v>41642</v>
      </c>
      <c r="B6">
        <v>9915.27</v>
      </c>
      <c r="C6" t="s">
        <v>216</v>
      </c>
      <c r="E6" t="s">
        <v>283</v>
      </c>
      <c r="F6"/>
      <c r="G6"/>
      <c r="H6"/>
      <c r="I6"/>
    </row>
    <row r="7" spans="1:9" ht="15" x14ac:dyDescent="0.25">
      <c r="A7" s="138">
        <v>41649</v>
      </c>
      <c r="B7">
        <v>4482.38</v>
      </c>
      <c r="C7" t="s">
        <v>215</v>
      </c>
      <c r="E7"/>
      <c r="F7"/>
      <c r="G7"/>
      <c r="H7"/>
      <c r="I7"/>
    </row>
    <row r="8" spans="1:9" ht="15" x14ac:dyDescent="0.25">
      <c r="A8" s="138">
        <v>41656</v>
      </c>
      <c r="B8">
        <v>390.71</v>
      </c>
      <c r="C8" t="s">
        <v>216</v>
      </c>
      <c r="E8"/>
      <c r="F8" s="138">
        <v>41649</v>
      </c>
      <c r="G8">
        <v>2500</v>
      </c>
      <c r="H8" t="s">
        <v>207</v>
      </c>
      <c r="I8"/>
    </row>
    <row r="9" spans="1:9" ht="15" x14ac:dyDescent="0.25">
      <c r="A9" s="138">
        <v>41663</v>
      </c>
      <c r="B9">
        <v>142.72</v>
      </c>
      <c r="C9" t="s">
        <v>216</v>
      </c>
      <c r="E9"/>
      <c r="F9" s="138">
        <v>41657</v>
      </c>
      <c r="G9">
        <v>2500</v>
      </c>
      <c r="H9" t="s">
        <v>207</v>
      </c>
      <c r="I9"/>
    </row>
    <row r="10" spans="1:9" ht="15" x14ac:dyDescent="0.25">
      <c r="A10" s="138">
        <v>41670</v>
      </c>
      <c r="B10">
        <v>229.82</v>
      </c>
      <c r="C10" t="s">
        <v>216</v>
      </c>
      <c r="E10"/>
      <c r="F10" s="138">
        <v>41670</v>
      </c>
      <c r="G10">
        <v>2500</v>
      </c>
      <c r="H10" t="s">
        <v>208</v>
      </c>
      <c r="I10"/>
    </row>
    <row r="11" spans="1:9" ht="15" x14ac:dyDescent="0.25">
      <c r="A11" s="138">
        <v>41677</v>
      </c>
      <c r="B11">
        <v>5655.8</v>
      </c>
      <c r="C11" t="s">
        <v>216</v>
      </c>
      <c r="E11"/>
      <c r="F11" s="138">
        <v>41680</v>
      </c>
      <c r="G11">
        <v>2500</v>
      </c>
      <c r="H11" t="s">
        <v>207</v>
      </c>
      <c r="I11"/>
    </row>
    <row r="12" spans="1:9" ht="15" x14ac:dyDescent="0.25">
      <c r="A12" s="138">
        <v>41684</v>
      </c>
      <c r="B12">
        <v>5367.24</v>
      </c>
      <c r="C12" t="s">
        <v>215</v>
      </c>
      <c r="E12"/>
      <c r="F12" s="138">
        <v>41694</v>
      </c>
      <c r="G12">
        <v>2500</v>
      </c>
      <c r="H12" t="s">
        <v>207</v>
      </c>
      <c r="I12"/>
    </row>
    <row r="13" spans="1:9" ht="15" x14ac:dyDescent="0.25">
      <c r="A13" s="138">
        <v>41691</v>
      </c>
      <c r="B13">
        <v>6376.25</v>
      </c>
      <c r="C13" t="s">
        <v>215</v>
      </c>
      <c r="E13"/>
      <c r="F13" s="138">
        <v>41698</v>
      </c>
      <c r="G13">
        <v>2500</v>
      </c>
      <c r="H13" t="s">
        <v>208</v>
      </c>
      <c r="I13"/>
    </row>
    <row r="14" spans="1:9" ht="15" x14ac:dyDescent="0.25">
      <c r="A14" s="138">
        <v>41698</v>
      </c>
      <c r="B14">
        <v>5433.74</v>
      </c>
      <c r="C14" t="s">
        <v>229</v>
      </c>
      <c r="E14"/>
      <c r="F14" s="138">
        <v>41708</v>
      </c>
      <c r="G14">
        <v>2500</v>
      </c>
      <c r="H14" t="s">
        <v>207</v>
      </c>
      <c r="I14"/>
    </row>
    <row r="15" spans="1:9" ht="15" x14ac:dyDescent="0.25">
      <c r="A15" s="138">
        <v>41705</v>
      </c>
      <c r="B15">
        <v>6365.76</v>
      </c>
      <c r="C15" t="s">
        <v>215</v>
      </c>
      <c r="E15"/>
      <c r="F15" s="138">
        <v>41719</v>
      </c>
      <c r="G15">
        <v>2500</v>
      </c>
      <c r="H15" t="s">
        <v>207</v>
      </c>
      <c r="I15"/>
    </row>
    <row r="16" spans="1:9" ht="15" x14ac:dyDescent="0.25">
      <c r="A16" s="138">
        <v>41712</v>
      </c>
      <c r="B16">
        <v>5684.83</v>
      </c>
      <c r="C16" t="s">
        <v>216</v>
      </c>
      <c r="E16"/>
      <c r="F16" s="138">
        <v>41722</v>
      </c>
      <c r="G16">
        <v>2500</v>
      </c>
      <c r="H16" t="s">
        <v>208</v>
      </c>
      <c r="I16"/>
    </row>
    <row r="17" spans="1:9" ht="15" x14ac:dyDescent="0.25">
      <c r="A17" s="138">
        <v>41719</v>
      </c>
      <c r="B17">
        <v>6038.4</v>
      </c>
      <c r="C17" t="s">
        <v>215</v>
      </c>
      <c r="E17"/>
      <c r="F17"/>
      <c r="G17"/>
      <c r="H17"/>
      <c r="I17"/>
    </row>
    <row r="18" spans="1:9" ht="15" x14ac:dyDescent="0.25">
      <c r="A18" s="138">
        <v>41726</v>
      </c>
      <c r="B18">
        <v>5394.7</v>
      </c>
      <c r="C18" t="s">
        <v>216</v>
      </c>
      <c r="E18" t="s">
        <v>21</v>
      </c>
      <c r="F18"/>
      <c r="G18"/>
      <c r="H18"/>
      <c r="I18"/>
    </row>
    <row r="19" spans="1:9" ht="15" x14ac:dyDescent="0.25">
      <c r="A19"/>
      <c r="B19"/>
      <c r="C19"/>
      <c r="E19" t="s">
        <v>285</v>
      </c>
      <c r="F19"/>
      <c r="G19"/>
      <c r="H19"/>
      <c r="I19"/>
    </row>
    <row r="20" spans="1:9" ht="15" x14ac:dyDescent="0.25">
      <c r="A20"/>
      <c r="B20"/>
      <c r="C20" t="s">
        <v>315</v>
      </c>
      <c r="E20"/>
      <c r="F20"/>
      <c r="G20"/>
      <c r="H20"/>
      <c r="I20"/>
    </row>
    <row r="21" spans="1:9" ht="15" x14ac:dyDescent="0.25">
      <c r="A21" s="138">
        <v>41696</v>
      </c>
      <c r="B21">
        <v>560</v>
      </c>
      <c r="C21" t="s">
        <v>238</v>
      </c>
      <c r="E21"/>
      <c r="F21" s="138">
        <v>41640</v>
      </c>
      <c r="G21">
        <v>-750</v>
      </c>
      <c r="H21" t="s">
        <v>213</v>
      </c>
      <c r="I21"/>
    </row>
    <row r="22" spans="1:9" ht="15" x14ac:dyDescent="0.25">
      <c r="A22"/>
      <c r="B22"/>
      <c r="C22"/>
      <c r="E22"/>
      <c r="F22" s="138">
        <v>41646</v>
      </c>
      <c r="G22">
        <v>-750</v>
      </c>
      <c r="H22" t="s">
        <v>213</v>
      </c>
      <c r="I22"/>
    </row>
    <row r="23" spans="1:9" ht="15" x14ac:dyDescent="0.25">
      <c r="A23"/>
      <c r="B23"/>
      <c r="C23" t="s">
        <v>395</v>
      </c>
      <c r="E23"/>
      <c r="F23" s="138">
        <v>41653</v>
      </c>
      <c r="G23">
        <v>-750</v>
      </c>
      <c r="H23" t="s">
        <v>213</v>
      </c>
      <c r="I23"/>
    </row>
    <row r="24" spans="1:9" ht="15" x14ac:dyDescent="0.25">
      <c r="A24" s="138">
        <v>41696</v>
      </c>
      <c r="B24">
        <v>7459.43</v>
      </c>
      <c r="C24" t="s">
        <v>340</v>
      </c>
      <c r="E24"/>
      <c r="F24" s="138">
        <v>41660</v>
      </c>
      <c r="G24">
        <v>-750</v>
      </c>
      <c r="H24" t="s">
        <v>213</v>
      </c>
      <c r="I24"/>
    </row>
    <row r="25" spans="1:9" ht="15" x14ac:dyDescent="0.25">
      <c r="A25"/>
      <c r="B25"/>
      <c r="C25"/>
      <c r="E25"/>
      <c r="F25" s="138">
        <v>41667</v>
      </c>
      <c r="G25">
        <v>-750</v>
      </c>
      <c r="H25" t="s">
        <v>213</v>
      </c>
      <c r="I25"/>
    </row>
    <row r="26" spans="1:9" ht="15" x14ac:dyDescent="0.25">
      <c r="A26"/>
      <c r="B26"/>
      <c r="C26" t="s">
        <v>396</v>
      </c>
      <c r="E26"/>
      <c r="F26" s="138">
        <v>41674</v>
      </c>
      <c r="G26">
        <v>-750</v>
      </c>
      <c r="H26" t="s">
        <v>213</v>
      </c>
      <c r="I26"/>
    </row>
    <row r="27" spans="1:9" ht="15" x14ac:dyDescent="0.25">
      <c r="A27" s="138">
        <v>41710</v>
      </c>
      <c r="B27">
        <v>401.75</v>
      </c>
      <c r="C27" t="s">
        <v>341</v>
      </c>
      <c r="E27"/>
      <c r="F27" s="138">
        <v>41681</v>
      </c>
      <c r="G27">
        <v>-750</v>
      </c>
      <c r="H27" t="s">
        <v>213</v>
      </c>
      <c r="I27"/>
    </row>
    <row r="28" spans="1:9" ht="15" x14ac:dyDescent="0.25">
      <c r="A28"/>
      <c r="B28"/>
      <c r="C28"/>
      <c r="E28"/>
      <c r="F28" s="138">
        <v>41688</v>
      </c>
      <c r="G28">
        <v>-750</v>
      </c>
      <c r="H28" t="s">
        <v>213</v>
      </c>
      <c r="I28"/>
    </row>
    <row r="29" spans="1:9" ht="15" x14ac:dyDescent="0.25">
      <c r="A29" t="s">
        <v>21</v>
      </c>
      <c r="B29"/>
      <c r="C29"/>
      <c r="E29"/>
      <c r="F29" s="138">
        <v>41695</v>
      </c>
      <c r="G29">
        <v>-750</v>
      </c>
      <c r="H29" t="s">
        <v>213</v>
      </c>
      <c r="I29"/>
    </row>
    <row r="30" spans="1:9" ht="15" x14ac:dyDescent="0.25">
      <c r="A30"/>
      <c r="B30"/>
      <c r="C30" t="s">
        <v>210</v>
      </c>
      <c r="E30"/>
      <c r="F30" s="138">
        <v>41702</v>
      </c>
      <c r="G30">
        <v>-750</v>
      </c>
      <c r="H30" t="s">
        <v>213</v>
      </c>
      <c r="I30"/>
    </row>
    <row r="31" spans="1:9" ht="15" x14ac:dyDescent="0.25">
      <c r="A31"/>
      <c r="B31"/>
      <c r="C31"/>
      <c r="E31"/>
      <c r="F31" s="138">
        <v>41709</v>
      </c>
      <c r="G31">
        <v>-750</v>
      </c>
      <c r="H31" t="s">
        <v>213</v>
      </c>
      <c r="I31"/>
    </row>
    <row r="32" spans="1:9" ht="15" x14ac:dyDescent="0.25">
      <c r="A32" s="138">
        <v>41640</v>
      </c>
      <c r="B32">
        <v>-10</v>
      </c>
      <c r="C32" t="s">
        <v>210</v>
      </c>
      <c r="E32"/>
      <c r="F32" s="138">
        <v>41716</v>
      </c>
      <c r="G32">
        <v>-750</v>
      </c>
      <c r="H32" t="s">
        <v>213</v>
      </c>
      <c r="I32"/>
    </row>
    <row r="33" spans="1:9" ht="15" x14ac:dyDescent="0.25">
      <c r="A33" s="138">
        <v>41671</v>
      </c>
      <c r="B33">
        <v>-10</v>
      </c>
      <c r="C33" t="s">
        <v>210</v>
      </c>
      <c r="E33"/>
      <c r="F33" s="138">
        <v>41723</v>
      </c>
      <c r="G33">
        <v>-750</v>
      </c>
      <c r="H33" t="s">
        <v>213</v>
      </c>
      <c r="I33"/>
    </row>
    <row r="34" spans="1:9" ht="15" x14ac:dyDescent="0.25">
      <c r="A34" s="138">
        <v>41699</v>
      </c>
      <c r="B34">
        <v>-10</v>
      </c>
      <c r="C34" t="s">
        <v>210</v>
      </c>
      <c r="E34"/>
      <c r="F34"/>
      <c r="G34"/>
      <c r="H34"/>
      <c r="I34"/>
    </row>
    <row r="35" spans="1:9" ht="15" x14ac:dyDescent="0.25">
      <c r="A35"/>
      <c r="B35"/>
      <c r="C35"/>
      <c r="E35" t="s">
        <v>399</v>
      </c>
      <c r="F35"/>
      <c r="G35"/>
      <c r="H35"/>
      <c r="I35"/>
    </row>
    <row r="36" spans="1:9" ht="15" x14ac:dyDescent="0.25">
      <c r="A36" t="s">
        <v>272</v>
      </c>
      <c r="B36"/>
      <c r="C36"/>
      <c r="E36"/>
      <c r="F36"/>
      <c r="G36"/>
      <c r="H36"/>
      <c r="I36"/>
    </row>
    <row r="37" spans="1:9" ht="15" x14ac:dyDescent="0.25">
      <c r="A37"/>
      <c r="B37"/>
      <c r="C37"/>
      <c r="E37"/>
      <c r="F37" s="138">
        <v>41640</v>
      </c>
      <c r="G37">
        <v>-10</v>
      </c>
      <c r="H37" t="s">
        <v>210</v>
      </c>
      <c r="I37"/>
    </row>
    <row r="38" spans="1:9" ht="15" x14ac:dyDescent="0.25">
      <c r="A38" s="138">
        <v>41642</v>
      </c>
      <c r="B38">
        <v>-58.73</v>
      </c>
      <c r="C38" t="s">
        <v>332</v>
      </c>
      <c r="E38"/>
      <c r="F38" s="138">
        <v>41671</v>
      </c>
      <c r="G38">
        <v>-10</v>
      </c>
      <c r="H38" t="s">
        <v>210</v>
      </c>
      <c r="I38"/>
    </row>
    <row r="39" spans="1:9" ht="15" x14ac:dyDescent="0.25">
      <c r="A39" s="138">
        <v>41675</v>
      </c>
      <c r="B39">
        <v>-52.55</v>
      </c>
      <c r="C39" t="s">
        <v>333</v>
      </c>
      <c r="E39"/>
      <c r="F39" s="138">
        <v>41699</v>
      </c>
      <c r="G39">
        <v>-10</v>
      </c>
      <c r="H39" t="s">
        <v>210</v>
      </c>
      <c r="I39"/>
    </row>
    <row r="40" spans="1:9" ht="15" x14ac:dyDescent="0.25">
      <c r="A40" s="138">
        <v>41703</v>
      </c>
      <c r="B40">
        <v>-39.69</v>
      </c>
      <c r="C40" t="s">
        <v>334</v>
      </c>
      <c r="E40"/>
      <c r="F40"/>
      <c r="G40"/>
      <c r="H40"/>
      <c r="I40"/>
    </row>
    <row r="41" spans="1:9" ht="15" x14ac:dyDescent="0.25">
      <c r="A41" s="138">
        <v>41682</v>
      </c>
      <c r="B41">
        <v>-42.21</v>
      </c>
      <c r="C41" t="s">
        <v>335</v>
      </c>
      <c r="E41" t="s">
        <v>287</v>
      </c>
      <c r="F41"/>
      <c r="G41"/>
      <c r="H41"/>
      <c r="I41"/>
    </row>
    <row r="42" spans="1:9" ht="15" x14ac:dyDescent="0.25">
      <c r="A42" s="138">
        <v>41716</v>
      </c>
      <c r="B42">
        <v>-51.99</v>
      </c>
      <c r="C42" t="s">
        <v>336</v>
      </c>
      <c r="E42"/>
      <c r="F42"/>
      <c r="G42"/>
      <c r="H42"/>
      <c r="I42"/>
    </row>
    <row r="43" spans="1:9" ht="15" x14ac:dyDescent="0.25">
      <c r="A43" s="138">
        <v>41695</v>
      </c>
      <c r="B43">
        <v>-43.41</v>
      </c>
      <c r="C43" t="s">
        <v>337</v>
      </c>
      <c r="E43"/>
      <c r="F43" s="138">
        <v>41640</v>
      </c>
      <c r="G43">
        <v>-49.95</v>
      </c>
      <c r="H43" t="s">
        <v>400</v>
      </c>
      <c r="I43"/>
    </row>
    <row r="44" spans="1:9" ht="15" x14ac:dyDescent="0.25">
      <c r="A44" s="138">
        <v>41696</v>
      </c>
      <c r="B44">
        <v>-53</v>
      </c>
      <c r="C44" t="s">
        <v>338</v>
      </c>
      <c r="E44"/>
      <c r="F44" s="138">
        <v>41646</v>
      </c>
      <c r="G44">
        <v>-97.53</v>
      </c>
      <c r="H44" t="s">
        <v>401</v>
      </c>
      <c r="I44"/>
    </row>
    <row r="45" spans="1:9" ht="15" x14ac:dyDescent="0.25">
      <c r="A45" s="138">
        <v>41724</v>
      </c>
      <c r="B45">
        <v>-52.65</v>
      </c>
      <c r="C45" t="s">
        <v>339</v>
      </c>
      <c r="E45"/>
      <c r="F45" s="138">
        <v>41674</v>
      </c>
      <c r="G45">
        <v>-91.73</v>
      </c>
      <c r="H45" t="s">
        <v>402</v>
      </c>
      <c r="I45"/>
    </row>
    <row r="46" spans="1:9" ht="15" x14ac:dyDescent="0.25">
      <c r="A46" s="138">
        <v>41645</v>
      </c>
      <c r="B46">
        <v>-331</v>
      </c>
      <c r="C46" t="s">
        <v>218</v>
      </c>
      <c r="E46"/>
      <c r="F46" s="138">
        <v>41683</v>
      </c>
      <c r="G46">
        <v>-111.42</v>
      </c>
      <c r="H46" t="s">
        <v>403</v>
      </c>
      <c r="I46"/>
    </row>
    <row r="47" spans="1:9" ht="15" x14ac:dyDescent="0.25">
      <c r="A47" s="138">
        <v>41652</v>
      </c>
      <c r="B47">
        <v>-331</v>
      </c>
      <c r="C47" t="s">
        <v>218</v>
      </c>
      <c r="E47"/>
      <c r="F47" s="138">
        <v>41692</v>
      </c>
      <c r="G47">
        <v>-123.89</v>
      </c>
      <c r="H47" t="s">
        <v>404</v>
      </c>
      <c r="I47"/>
    </row>
    <row r="48" spans="1:9" ht="15" x14ac:dyDescent="0.25">
      <c r="A48" s="138">
        <v>41659</v>
      </c>
      <c r="B48">
        <v>-331</v>
      </c>
      <c r="C48" t="s">
        <v>218</v>
      </c>
      <c r="E48"/>
      <c r="F48" s="138">
        <v>41699</v>
      </c>
      <c r="G48">
        <v>-109.19</v>
      </c>
      <c r="H48" t="s">
        <v>405</v>
      </c>
      <c r="I48"/>
    </row>
    <row r="49" spans="1:9" ht="15" x14ac:dyDescent="0.25">
      <c r="A49" s="138">
        <v>41667</v>
      </c>
      <c r="B49">
        <v>-331</v>
      </c>
      <c r="C49" t="s">
        <v>218</v>
      </c>
      <c r="E49"/>
      <c r="F49" s="138">
        <v>41710</v>
      </c>
      <c r="G49">
        <v>-116.88</v>
      </c>
      <c r="H49" t="s">
        <v>406</v>
      </c>
      <c r="I49"/>
    </row>
    <row r="50" spans="1:9" ht="15" x14ac:dyDescent="0.25">
      <c r="A50" s="138">
        <v>41673</v>
      </c>
      <c r="B50">
        <v>-331</v>
      </c>
      <c r="C50" t="s">
        <v>218</v>
      </c>
      <c r="E50"/>
      <c r="F50" s="138">
        <v>41718</v>
      </c>
      <c r="G50">
        <v>-104.99</v>
      </c>
      <c r="H50" t="s">
        <v>407</v>
      </c>
      <c r="I50"/>
    </row>
    <row r="51" spans="1:9" ht="15" x14ac:dyDescent="0.25">
      <c r="A51" s="138">
        <v>41680</v>
      </c>
      <c r="B51">
        <v>-331</v>
      </c>
      <c r="C51" t="s">
        <v>218</v>
      </c>
      <c r="E51"/>
      <c r="F51" s="138">
        <v>41726</v>
      </c>
      <c r="G51">
        <v>-87.49</v>
      </c>
      <c r="H51" t="s">
        <v>408</v>
      </c>
      <c r="I51"/>
    </row>
    <row r="52" spans="1:9" ht="15" x14ac:dyDescent="0.25">
      <c r="A52" s="138">
        <v>41687</v>
      </c>
      <c r="B52">
        <v>-331</v>
      </c>
      <c r="C52" t="s">
        <v>218</v>
      </c>
      <c r="E52"/>
      <c r="F52" s="138">
        <v>41641</v>
      </c>
      <c r="G52">
        <v>-400.7</v>
      </c>
      <c r="H52" t="s">
        <v>211</v>
      </c>
      <c r="I52"/>
    </row>
    <row r="53" spans="1:9" ht="15" x14ac:dyDescent="0.25">
      <c r="A53" s="138">
        <v>41694</v>
      </c>
      <c r="B53">
        <v>-331</v>
      </c>
      <c r="C53" t="s">
        <v>218</v>
      </c>
      <c r="E53"/>
      <c r="F53" s="138">
        <v>41648</v>
      </c>
      <c r="G53">
        <v>-400.7</v>
      </c>
      <c r="H53" t="s">
        <v>211</v>
      </c>
      <c r="I53"/>
    </row>
    <row r="54" spans="1:9" ht="15" x14ac:dyDescent="0.25">
      <c r="A54" s="138">
        <v>41701</v>
      </c>
      <c r="B54">
        <v>-331</v>
      </c>
      <c r="C54" t="s">
        <v>218</v>
      </c>
      <c r="E54"/>
      <c r="F54" s="138">
        <v>41655</v>
      </c>
      <c r="G54">
        <v>-400.7</v>
      </c>
      <c r="H54" t="s">
        <v>211</v>
      </c>
      <c r="I54"/>
    </row>
    <row r="55" spans="1:9" ht="15" x14ac:dyDescent="0.25">
      <c r="A55" s="138">
        <v>41709</v>
      </c>
      <c r="B55">
        <v>-331</v>
      </c>
      <c r="C55" t="s">
        <v>218</v>
      </c>
      <c r="E55"/>
      <c r="F55" s="138">
        <v>41662</v>
      </c>
      <c r="G55">
        <v>-400.7</v>
      </c>
      <c r="H55" t="s">
        <v>211</v>
      </c>
      <c r="I55"/>
    </row>
    <row r="56" spans="1:9" ht="15" x14ac:dyDescent="0.25">
      <c r="A56" s="138">
        <v>41715</v>
      </c>
      <c r="B56">
        <v>-331</v>
      </c>
      <c r="C56" t="s">
        <v>218</v>
      </c>
      <c r="E56"/>
      <c r="F56" s="138">
        <v>41669</v>
      </c>
      <c r="G56">
        <v>-400.7</v>
      </c>
      <c r="H56" t="s">
        <v>211</v>
      </c>
      <c r="I56"/>
    </row>
    <row r="57" spans="1:9" ht="15" x14ac:dyDescent="0.25">
      <c r="A57" s="138">
        <v>41722</v>
      </c>
      <c r="B57">
        <v>-331</v>
      </c>
      <c r="C57" t="s">
        <v>218</v>
      </c>
      <c r="E57"/>
      <c r="F57" s="138">
        <v>41676</v>
      </c>
      <c r="G57">
        <v>-400.7</v>
      </c>
      <c r="H57" t="s">
        <v>211</v>
      </c>
      <c r="I57"/>
    </row>
    <row r="58" spans="1:9" ht="15" x14ac:dyDescent="0.25">
      <c r="A58" s="138">
        <v>41729</v>
      </c>
      <c r="B58">
        <v>-331</v>
      </c>
      <c r="C58" t="s">
        <v>218</v>
      </c>
      <c r="E58"/>
      <c r="F58" s="138">
        <v>41683</v>
      </c>
      <c r="G58">
        <v>-400.7</v>
      </c>
      <c r="H58" t="s">
        <v>211</v>
      </c>
      <c r="I58"/>
    </row>
    <row r="59" spans="1:9" ht="15" x14ac:dyDescent="0.25">
      <c r="A59" s="138">
        <v>41682</v>
      </c>
      <c r="B59">
        <v>-95</v>
      </c>
      <c r="C59" t="s">
        <v>394</v>
      </c>
      <c r="E59"/>
      <c r="F59" s="138">
        <v>41690</v>
      </c>
      <c r="G59">
        <v>-400.7</v>
      </c>
      <c r="H59" t="s">
        <v>211</v>
      </c>
      <c r="I59"/>
    </row>
    <row r="60" spans="1:9" ht="15" x14ac:dyDescent="0.25">
      <c r="A60" s="138">
        <v>41704</v>
      </c>
      <c r="B60">
        <v>-20</v>
      </c>
      <c r="C60" t="s">
        <v>373</v>
      </c>
      <c r="E60"/>
      <c r="F60" s="138">
        <v>41697</v>
      </c>
      <c r="G60">
        <v>-400.7</v>
      </c>
      <c r="H60" t="s">
        <v>211</v>
      </c>
      <c r="I60"/>
    </row>
    <row r="61" spans="1:9" ht="15" x14ac:dyDescent="0.25">
      <c r="A61" s="138"/>
      <c r="B61"/>
      <c r="C61"/>
      <c r="E61"/>
      <c r="F61" s="138">
        <v>41704</v>
      </c>
      <c r="G61">
        <v>-400.7</v>
      </c>
      <c r="H61" t="s">
        <v>211</v>
      </c>
      <c r="I61"/>
    </row>
    <row r="62" spans="1:9" ht="15" x14ac:dyDescent="0.25">
      <c r="A62" t="s">
        <v>275</v>
      </c>
      <c r="B62"/>
      <c r="C62"/>
      <c r="E62"/>
      <c r="F62" s="138">
        <v>41711</v>
      </c>
      <c r="G62">
        <v>-400.7</v>
      </c>
      <c r="H62" t="s">
        <v>211</v>
      </c>
      <c r="I62"/>
    </row>
    <row r="63" spans="1:9" ht="15" x14ac:dyDescent="0.25">
      <c r="A63" s="138"/>
      <c r="B63"/>
      <c r="C63"/>
      <c r="E63"/>
      <c r="F63" s="138">
        <v>41718</v>
      </c>
      <c r="G63">
        <v>-400.7</v>
      </c>
      <c r="H63" t="s">
        <v>211</v>
      </c>
      <c r="I63"/>
    </row>
    <row r="64" spans="1:9" ht="15" x14ac:dyDescent="0.25">
      <c r="A64" s="138">
        <v>41645</v>
      </c>
      <c r="B64">
        <v>-260.16000000000003</v>
      </c>
      <c r="C64" t="s">
        <v>342</v>
      </c>
      <c r="E64"/>
      <c r="F64" s="138">
        <v>41725</v>
      </c>
      <c r="G64">
        <v>-400.7</v>
      </c>
      <c r="H64" t="s">
        <v>211</v>
      </c>
      <c r="I64"/>
    </row>
    <row r="65" spans="1:9" ht="15" x14ac:dyDescent="0.25">
      <c r="A65" s="138">
        <v>41646</v>
      </c>
      <c r="B65">
        <v>-68</v>
      </c>
      <c r="C65" t="s">
        <v>343</v>
      </c>
      <c r="E65"/>
      <c r="F65" s="138">
        <v>41717</v>
      </c>
      <c r="G65">
        <v>-350</v>
      </c>
      <c r="H65" t="s">
        <v>409</v>
      </c>
      <c r="I65"/>
    </row>
    <row r="66" spans="1:9" ht="15" x14ac:dyDescent="0.25">
      <c r="A66" s="138">
        <v>41673</v>
      </c>
      <c r="B66">
        <v>-57</v>
      </c>
      <c r="C66" t="s">
        <v>344</v>
      </c>
      <c r="E66"/>
      <c r="F66" s="138"/>
      <c r="G66"/>
      <c r="H66"/>
      <c r="I66"/>
    </row>
    <row r="67" spans="1:9" ht="15" x14ac:dyDescent="0.25">
      <c r="A67" s="138">
        <v>41675</v>
      </c>
      <c r="B67">
        <v>-109.78</v>
      </c>
      <c r="C67" t="s">
        <v>345</v>
      </c>
      <c r="E67" s="138" t="s">
        <v>300</v>
      </c>
      <c r="F67"/>
      <c r="G67"/>
      <c r="H67"/>
      <c r="I67"/>
    </row>
    <row r="68" spans="1:9" ht="15" x14ac:dyDescent="0.25">
      <c r="A68" s="138">
        <v>41703</v>
      </c>
      <c r="B68">
        <v>-57</v>
      </c>
      <c r="C68" t="s">
        <v>346</v>
      </c>
      <c r="E68"/>
      <c r="F68" s="138">
        <v>41694</v>
      </c>
      <c r="G68">
        <v>-884</v>
      </c>
      <c r="H68" t="s">
        <v>410</v>
      </c>
      <c r="I68"/>
    </row>
    <row r="69" spans="1:9" ht="15" x14ac:dyDescent="0.25">
      <c r="A69" s="138">
        <v>41708</v>
      </c>
      <c r="B69">
        <v>-70.78</v>
      </c>
      <c r="C69" t="s">
        <v>347</v>
      </c>
      <c r="E69"/>
      <c r="F69" s="138">
        <v>41696</v>
      </c>
      <c r="G69">
        <v>-1117</v>
      </c>
      <c r="H69" t="s">
        <v>411</v>
      </c>
      <c r="I69"/>
    </row>
    <row r="70" spans="1:9" ht="15" x14ac:dyDescent="0.25">
      <c r="A70" s="138">
        <v>41701</v>
      </c>
      <c r="B70">
        <v>-73.3</v>
      </c>
      <c r="C70" t="s">
        <v>219</v>
      </c>
      <c r="E70"/>
      <c r="F70"/>
      <c r="G70"/>
      <c r="H70"/>
      <c r="I70"/>
    </row>
    <row r="71" spans="1:9" ht="15" x14ac:dyDescent="0.25">
      <c r="A71" s="138">
        <v>41673</v>
      </c>
      <c r="B71">
        <v>-70.5</v>
      </c>
      <c r="C71" t="s">
        <v>219</v>
      </c>
      <c r="E71" t="s">
        <v>303</v>
      </c>
      <c r="F71"/>
      <c r="G71"/>
      <c r="H71"/>
      <c r="I71"/>
    </row>
    <row r="72" spans="1:9" ht="15" x14ac:dyDescent="0.25">
      <c r="A72" s="138">
        <v>41641</v>
      </c>
      <c r="B72">
        <v>-73.8</v>
      </c>
      <c r="C72" t="s">
        <v>219</v>
      </c>
      <c r="E72"/>
      <c r="F72"/>
      <c r="G72"/>
      <c r="H72"/>
      <c r="I72"/>
    </row>
    <row r="73" spans="1:9" ht="15" x14ac:dyDescent="0.25">
      <c r="A73" s="138"/>
      <c r="B73"/>
      <c r="C73"/>
      <c r="E73" t="s">
        <v>412</v>
      </c>
      <c r="F73"/>
      <c r="G73"/>
      <c r="H73"/>
      <c r="I73"/>
    </row>
    <row r="74" spans="1:9" ht="15" x14ac:dyDescent="0.25">
      <c r="A74" t="s">
        <v>274</v>
      </c>
      <c r="B74"/>
      <c r="C74"/>
      <c r="E74"/>
      <c r="F74" s="138">
        <v>41656</v>
      </c>
      <c r="G74">
        <v>-569.23</v>
      </c>
      <c r="H74" t="s">
        <v>413</v>
      </c>
      <c r="I74"/>
    </row>
    <row r="75" spans="1:9" ht="15" x14ac:dyDescent="0.25">
      <c r="A75" s="138">
        <v>41655</v>
      </c>
      <c r="B75">
        <v>-125</v>
      </c>
      <c r="C75" t="s">
        <v>378</v>
      </c>
      <c r="E75"/>
      <c r="F75" s="138">
        <v>41656</v>
      </c>
      <c r="G75">
        <v>-17.079999999999998</v>
      </c>
      <c r="H75" t="s">
        <v>414</v>
      </c>
      <c r="I75"/>
    </row>
    <row r="76" spans="1:9" ht="15" x14ac:dyDescent="0.25">
      <c r="A76" s="138">
        <v>41688</v>
      </c>
      <c r="B76">
        <v>-125</v>
      </c>
      <c r="C76" t="s">
        <v>379</v>
      </c>
      <c r="E76"/>
      <c r="F76"/>
      <c r="G76"/>
      <c r="H76"/>
      <c r="I76"/>
    </row>
    <row r="77" spans="1:9" ht="15" x14ac:dyDescent="0.25">
      <c r="A77" s="138">
        <v>41716</v>
      </c>
      <c r="B77">
        <v>-125</v>
      </c>
      <c r="C77" t="s">
        <v>380</v>
      </c>
      <c r="E77"/>
      <c r="F77" t="s">
        <v>415</v>
      </c>
      <c r="G77"/>
      <c r="H77"/>
      <c r="I77"/>
    </row>
    <row r="78" spans="1:9" ht="15" x14ac:dyDescent="0.25">
      <c r="A78" s="138">
        <v>41704</v>
      </c>
      <c r="B78">
        <v>-255</v>
      </c>
      <c r="C78" t="s">
        <v>371</v>
      </c>
      <c r="E78"/>
      <c r="F78" s="138">
        <v>41708</v>
      </c>
      <c r="G78">
        <v>-176.34</v>
      </c>
      <c r="H78" t="s">
        <v>311</v>
      </c>
      <c r="I78"/>
    </row>
    <row r="79" spans="1:9" ht="15" x14ac:dyDescent="0.25">
      <c r="A79" s="138"/>
      <c r="B79"/>
      <c r="C79"/>
      <c r="E79"/>
      <c r="F79" s="138">
        <v>41680</v>
      </c>
      <c r="G79">
        <v>-176.34</v>
      </c>
      <c r="H79" t="s">
        <v>311</v>
      </c>
      <c r="I79"/>
    </row>
    <row r="80" spans="1:9" ht="15" x14ac:dyDescent="0.25">
      <c r="A80" t="s">
        <v>397</v>
      </c>
      <c r="B80"/>
      <c r="C80"/>
      <c r="E80"/>
      <c r="F80" s="138">
        <v>41648</v>
      </c>
      <c r="G80">
        <v>-176.34</v>
      </c>
      <c r="H80" t="s">
        <v>311</v>
      </c>
      <c r="I80"/>
    </row>
    <row r="81" spans="1:9" ht="15" x14ac:dyDescent="0.25">
      <c r="A81" s="138"/>
      <c r="B81"/>
      <c r="C81"/>
      <c r="E81"/>
      <c r="F81" s="138">
        <v>41676</v>
      </c>
      <c r="G81">
        <v>-130.94999999999999</v>
      </c>
      <c r="H81" t="s">
        <v>416</v>
      </c>
      <c r="I81"/>
    </row>
    <row r="82" spans="1:9" ht="15" x14ac:dyDescent="0.25">
      <c r="A82" s="138">
        <v>41722</v>
      </c>
      <c r="B82">
        <v>-925</v>
      </c>
      <c r="C82" t="s">
        <v>392</v>
      </c>
      <c r="E82"/>
      <c r="F82" s="138">
        <v>41704</v>
      </c>
      <c r="G82">
        <v>-13</v>
      </c>
      <c r="H82" t="s">
        <v>417</v>
      </c>
      <c r="I82"/>
    </row>
    <row r="83" spans="1:9" ht="15" x14ac:dyDescent="0.25">
      <c r="A83" s="138"/>
      <c r="B83"/>
      <c r="C83"/>
      <c r="E83"/>
      <c r="F83" s="138">
        <v>41718</v>
      </c>
      <c r="G83">
        <v>-1684</v>
      </c>
      <c r="H83" t="s">
        <v>418</v>
      </c>
      <c r="I83"/>
    </row>
    <row r="84" spans="1:9" ht="15" x14ac:dyDescent="0.25">
      <c r="A84" t="s">
        <v>277</v>
      </c>
      <c r="B84"/>
      <c r="C84"/>
      <c r="E84"/>
      <c r="F84"/>
      <c r="G84"/>
      <c r="H84"/>
      <c r="I84"/>
    </row>
    <row r="85" spans="1:9" ht="15" x14ac:dyDescent="0.25">
      <c r="A85"/>
      <c r="B85"/>
      <c r="C85"/>
      <c r="E85" t="s">
        <v>419</v>
      </c>
      <c r="F85"/>
      <c r="G85"/>
      <c r="H85"/>
      <c r="I85"/>
    </row>
    <row r="86" spans="1:9" ht="15" x14ac:dyDescent="0.25">
      <c r="A86" s="138">
        <v>41696</v>
      </c>
      <c r="B86">
        <v>-4761</v>
      </c>
      <c r="C86" t="s">
        <v>391</v>
      </c>
      <c r="E86"/>
      <c r="F86" s="138">
        <v>41674</v>
      </c>
      <c r="G86">
        <v>-146.16</v>
      </c>
      <c r="H86" t="s">
        <v>420</v>
      </c>
      <c r="I86"/>
    </row>
    <row r="87" spans="1:9" ht="15" x14ac:dyDescent="0.25">
      <c r="A87"/>
      <c r="B87"/>
      <c r="C87"/>
      <c r="E87"/>
      <c r="F87"/>
      <c r="G87"/>
      <c r="H87"/>
      <c r="I87"/>
    </row>
    <row r="88" spans="1:9" ht="15" x14ac:dyDescent="0.25">
      <c r="A88" t="s">
        <v>279</v>
      </c>
      <c r="B88"/>
      <c r="C88"/>
      <c r="E88"/>
      <c r="F88"/>
      <c r="G88"/>
      <c r="H88"/>
      <c r="I88"/>
    </row>
    <row r="89" spans="1:9" ht="15" x14ac:dyDescent="0.25">
      <c r="A89"/>
      <c r="B89"/>
      <c r="C89"/>
      <c r="E89"/>
      <c r="F89"/>
      <c r="G89"/>
      <c r="H89"/>
      <c r="I89"/>
    </row>
    <row r="90" spans="1:9" ht="15" x14ac:dyDescent="0.25">
      <c r="A90" s="138">
        <v>41649</v>
      </c>
      <c r="B90">
        <v>-2500</v>
      </c>
      <c r="C90" t="s">
        <v>220</v>
      </c>
      <c r="E90"/>
      <c r="F90"/>
      <c r="G90"/>
      <c r="H90"/>
      <c r="I90"/>
    </row>
    <row r="91" spans="1:9" ht="15" x14ac:dyDescent="0.25">
      <c r="A91" s="138">
        <v>41657</v>
      </c>
      <c r="B91">
        <v>-2500</v>
      </c>
      <c r="C91" t="s">
        <v>220</v>
      </c>
      <c r="E91"/>
      <c r="F91"/>
      <c r="G91"/>
      <c r="H91"/>
      <c r="I91"/>
    </row>
    <row r="92" spans="1:9" ht="15" x14ac:dyDescent="0.25">
      <c r="A92" s="138">
        <v>41670</v>
      </c>
      <c r="B92">
        <v>-2500</v>
      </c>
      <c r="C92" t="s">
        <v>221</v>
      </c>
      <c r="E92"/>
      <c r="F92"/>
      <c r="G92"/>
      <c r="H92"/>
      <c r="I92"/>
    </row>
    <row r="93" spans="1:9" ht="15" x14ac:dyDescent="0.25">
      <c r="A93" s="138">
        <v>41680</v>
      </c>
      <c r="B93">
        <v>-2500</v>
      </c>
      <c r="C93" t="s">
        <v>220</v>
      </c>
      <c r="E93"/>
      <c r="F93"/>
      <c r="G93"/>
      <c r="H93"/>
      <c r="I93"/>
    </row>
    <row r="94" spans="1:9" ht="15" x14ac:dyDescent="0.25">
      <c r="A94" s="138">
        <v>41694</v>
      </c>
      <c r="B94">
        <v>-2500</v>
      </c>
      <c r="C94" t="s">
        <v>220</v>
      </c>
      <c r="E94"/>
      <c r="F94"/>
      <c r="G94"/>
      <c r="H94"/>
      <c r="I94"/>
    </row>
    <row r="95" spans="1:9" ht="15" x14ac:dyDescent="0.25">
      <c r="A95" s="138">
        <v>41698</v>
      </c>
      <c r="B95">
        <v>-2500</v>
      </c>
      <c r="C95" t="s">
        <v>221</v>
      </c>
      <c r="E95"/>
      <c r="F95"/>
      <c r="G95"/>
      <c r="H95"/>
      <c r="I95"/>
    </row>
    <row r="96" spans="1:9" ht="15" x14ac:dyDescent="0.25">
      <c r="A96" s="138">
        <v>41708</v>
      </c>
      <c r="B96">
        <v>-2500</v>
      </c>
      <c r="C96" t="s">
        <v>220</v>
      </c>
      <c r="E96"/>
      <c r="F96"/>
      <c r="G96"/>
      <c r="H96"/>
      <c r="I96"/>
    </row>
    <row r="97" spans="1:9" ht="15" x14ac:dyDescent="0.25">
      <c r="A97" s="138">
        <v>41719</v>
      </c>
      <c r="B97">
        <v>-2500</v>
      </c>
      <c r="C97" t="s">
        <v>220</v>
      </c>
      <c r="D97" s="3"/>
      <c r="E97"/>
      <c r="F97"/>
      <c r="G97"/>
      <c r="H97"/>
      <c r="I97"/>
    </row>
    <row r="98" spans="1:9" ht="15" x14ac:dyDescent="0.25">
      <c r="A98" s="138">
        <v>41722</v>
      </c>
      <c r="B98">
        <v>-2500</v>
      </c>
      <c r="C98" t="s">
        <v>221</v>
      </c>
      <c r="D98" s="3"/>
      <c r="F98" s="3"/>
    </row>
    <row r="99" spans="1:9" ht="15" x14ac:dyDescent="0.25">
      <c r="A99"/>
      <c r="B99"/>
      <c r="C99"/>
      <c r="D99" s="3"/>
      <c r="F99" s="3"/>
    </row>
    <row r="100" spans="1:9" ht="15" x14ac:dyDescent="0.25">
      <c r="A100" t="s">
        <v>280</v>
      </c>
      <c r="B100"/>
      <c r="C100"/>
      <c r="D100" s="3"/>
      <c r="F100" s="3"/>
    </row>
    <row r="101" spans="1:9" ht="15" x14ac:dyDescent="0.25">
      <c r="A101"/>
      <c r="B101"/>
      <c r="C101"/>
      <c r="D101" s="3"/>
      <c r="F101" s="3"/>
    </row>
    <row r="102" spans="1:9" ht="15" x14ac:dyDescent="0.25">
      <c r="A102" s="138">
        <v>41652</v>
      </c>
      <c r="B102">
        <v>-3500</v>
      </c>
      <c r="C102" t="s">
        <v>222</v>
      </c>
      <c r="D102" s="3"/>
      <c r="F102" s="3"/>
    </row>
    <row r="103" spans="1:9" ht="15" x14ac:dyDescent="0.25">
      <c r="A103" s="138">
        <v>41666</v>
      </c>
      <c r="B103">
        <v>-3500</v>
      </c>
      <c r="C103" t="s">
        <v>222</v>
      </c>
      <c r="D103" s="3"/>
      <c r="F103" s="3"/>
    </row>
    <row r="104" spans="1:9" ht="15" x14ac:dyDescent="0.25">
      <c r="A104" s="138">
        <v>41680</v>
      </c>
      <c r="B104">
        <v>-3500</v>
      </c>
      <c r="C104" t="s">
        <v>222</v>
      </c>
      <c r="D104" s="3"/>
      <c r="F104" s="3"/>
    </row>
    <row r="105" spans="1:9" ht="15" x14ac:dyDescent="0.25">
      <c r="A105" s="138">
        <v>41694</v>
      </c>
      <c r="B105">
        <v>-3500</v>
      </c>
      <c r="C105" t="s">
        <v>222</v>
      </c>
      <c r="D105" s="3"/>
      <c r="F105" s="3"/>
    </row>
    <row r="106" spans="1:9" ht="15" x14ac:dyDescent="0.25">
      <c r="A106" s="138">
        <v>41708</v>
      </c>
      <c r="B106">
        <v>-3500</v>
      </c>
      <c r="C106" t="s">
        <v>222</v>
      </c>
      <c r="D106" s="3"/>
      <c r="F106" s="3"/>
    </row>
    <row r="107" spans="1:9" ht="15" x14ac:dyDescent="0.25">
      <c r="A107" s="138">
        <v>41722</v>
      </c>
      <c r="B107">
        <v>-3500</v>
      </c>
      <c r="C107" t="s">
        <v>222</v>
      </c>
      <c r="D107" s="3"/>
      <c r="F107" s="3"/>
    </row>
    <row r="108" spans="1:9" ht="15" x14ac:dyDescent="0.25">
      <c r="A108"/>
      <c r="B108"/>
      <c r="C108"/>
      <c r="D108" s="3"/>
      <c r="F108" s="3"/>
    </row>
    <row r="109" spans="1:9" ht="15" x14ac:dyDescent="0.25">
      <c r="A109" t="s">
        <v>398</v>
      </c>
      <c r="B109"/>
      <c r="C109"/>
      <c r="D109" s="3"/>
      <c r="F109" s="3"/>
    </row>
    <row r="110" spans="1:9" ht="15" x14ac:dyDescent="0.25">
      <c r="A110"/>
      <c r="B110"/>
      <c r="C110"/>
      <c r="D110" s="3"/>
      <c r="F110" s="3"/>
    </row>
    <row r="111" spans="1:9" ht="15" x14ac:dyDescent="0.25">
      <c r="A111" s="138">
        <v>41647</v>
      </c>
      <c r="B111">
        <v>-232.44</v>
      </c>
      <c r="C111" t="s">
        <v>374</v>
      </c>
      <c r="D111" s="3"/>
      <c r="F111" s="3"/>
    </row>
    <row r="112" spans="1:9" ht="15" x14ac:dyDescent="0.25">
      <c r="A112" s="138">
        <v>41718</v>
      </c>
      <c r="B112">
        <v>-5149</v>
      </c>
      <c r="C112" t="s">
        <v>393</v>
      </c>
      <c r="D112" s="3"/>
      <c r="F112" s="3"/>
    </row>
    <row r="113" spans="1:3" s="3" customFormat="1" ht="15" x14ac:dyDescent="0.25">
      <c r="A113" s="138">
        <v>41669</v>
      </c>
      <c r="B113">
        <v>-1162.79</v>
      </c>
      <c r="C113" t="s">
        <v>348</v>
      </c>
    </row>
    <row r="114" spans="1:3" s="3" customFormat="1" ht="15" x14ac:dyDescent="0.25">
      <c r="A114" s="138">
        <v>41646</v>
      </c>
      <c r="B114">
        <v>-1758.19</v>
      </c>
      <c r="C114" t="s">
        <v>326</v>
      </c>
    </row>
    <row r="115" spans="1:3" s="3" customFormat="1" ht="15" x14ac:dyDescent="0.25">
      <c r="A115" s="138">
        <v>41646</v>
      </c>
      <c r="B115">
        <v>-52.75</v>
      </c>
      <c r="C115" t="s">
        <v>349</v>
      </c>
    </row>
    <row r="116" spans="1:3" s="3" customFormat="1" ht="15" x14ac:dyDescent="0.25">
      <c r="A116" s="138">
        <v>41661</v>
      </c>
      <c r="B116">
        <v>-68.67</v>
      </c>
      <c r="C116" t="s">
        <v>330</v>
      </c>
    </row>
    <row r="117" spans="1:3" s="3" customFormat="1" ht="15" x14ac:dyDescent="0.25">
      <c r="A117" s="138">
        <v>41661</v>
      </c>
      <c r="B117">
        <v>-2.06</v>
      </c>
      <c r="C117" t="s">
        <v>350</v>
      </c>
    </row>
    <row r="118" spans="1:3" s="3" customFormat="1" ht="15" x14ac:dyDescent="0.25">
      <c r="A118" s="138">
        <v>41661</v>
      </c>
      <c r="B118">
        <v>-1.01</v>
      </c>
      <c r="C118" t="s">
        <v>350</v>
      </c>
    </row>
    <row r="119" spans="1:3" s="3" customFormat="1" ht="15" x14ac:dyDescent="0.25">
      <c r="A119" s="138">
        <v>41661</v>
      </c>
      <c r="B119">
        <v>-0.86</v>
      </c>
      <c r="C119" t="s">
        <v>350</v>
      </c>
    </row>
    <row r="120" spans="1:3" s="3" customFormat="1" ht="15" x14ac:dyDescent="0.25">
      <c r="A120" s="138">
        <v>41661</v>
      </c>
      <c r="B120">
        <v>-0.66</v>
      </c>
      <c r="C120" t="s">
        <v>350</v>
      </c>
    </row>
    <row r="121" spans="1:3" s="3" customFormat="1" ht="15" x14ac:dyDescent="0.25">
      <c r="A121" s="138">
        <v>41661</v>
      </c>
      <c r="B121">
        <v>-28.71</v>
      </c>
      <c r="C121" t="s">
        <v>367</v>
      </c>
    </row>
    <row r="122" spans="1:3" s="3" customFormat="1" ht="15" x14ac:dyDescent="0.25">
      <c r="A122" s="138">
        <v>41661</v>
      </c>
      <c r="B122">
        <v>-21.91</v>
      </c>
      <c r="C122" t="s">
        <v>375</v>
      </c>
    </row>
    <row r="123" spans="1:3" s="3" customFormat="1" ht="15" x14ac:dyDescent="0.25">
      <c r="A123" s="138">
        <v>41661</v>
      </c>
      <c r="B123">
        <v>-33.700000000000003</v>
      </c>
      <c r="C123" t="s">
        <v>386</v>
      </c>
    </row>
    <row r="124" spans="1:3" s="3" customFormat="1" ht="15" x14ac:dyDescent="0.25">
      <c r="A124" s="138">
        <v>41662</v>
      </c>
      <c r="B124">
        <v>-2.29</v>
      </c>
      <c r="C124" t="s">
        <v>351</v>
      </c>
    </row>
    <row r="125" spans="1:3" s="3" customFormat="1" ht="15" x14ac:dyDescent="0.25">
      <c r="A125" s="138">
        <v>41662</v>
      </c>
      <c r="B125">
        <v>-2.7</v>
      </c>
      <c r="C125" t="s">
        <v>351</v>
      </c>
    </row>
    <row r="126" spans="1:3" s="3" customFormat="1" ht="15" x14ac:dyDescent="0.25">
      <c r="A126" s="138">
        <v>41662</v>
      </c>
      <c r="B126">
        <v>-89.99</v>
      </c>
      <c r="C126" t="s">
        <v>360</v>
      </c>
    </row>
    <row r="127" spans="1:3" s="3" customFormat="1" ht="15" x14ac:dyDescent="0.25">
      <c r="A127" s="138">
        <v>41662</v>
      </c>
      <c r="B127">
        <v>-76.27</v>
      </c>
      <c r="C127" t="s">
        <v>383</v>
      </c>
    </row>
    <row r="128" spans="1:3" s="3" customFormat="1" ht="15" x14ac:dyDescent="0.25">
      <c r="A128" s="138">
        <v>41663</v>
      </c>
      <c r="B128">
        <v>-6.01</v>
      </c>
      <c r="C128" t="s">
        <v>324</v>
      </c>
    </row>
    <row r="129" spans="1:6" ht="15" x14ac:dyDescent="0.25">
      <c r="A129" s="138">
        <v>41663</v>
      </c>
      <c r="B129">
        <v>-0.18</v>
      </c>
      <c r="C129" t="s">
        <v>350</v>
      </c>
      <c r="D129" s="3"/>
      <c r="F129" s="3"/>
    </row>
    <row r="130" spans="1:6" ht="15" x14ac:dyDescent="0.25">
      <c r="A130" s="138">
        <v>41663</v>
      </c>
      <c r="B130">
        <v>-3.86</v>
      </c>
      <c r="C130" t="s">
        <v>352</v>
      </c>
      <c r="D130" s="3"/>
      <c r="F130" s="3"/>
    </row>
    <row r="131" spans="1:6" ht="15" x14ac:dyDescent="0.25">
      <c r="A131" s="138">
        <v>41663</v>
      </c>
      <c r="B131">
        <v>-0.21</v>
      </c>
      <c r="C131" t="s">
        <v>353</v>
      </c>
      <c r="D131" s="3"/>
      <c r="F131" s="3"/>
    </row>
    <row r="132" spans="1:6" ht="15" x14ac:dyDescent="0.25">
      <c r="A132" s="138">
        <v>41663</v>
      </c>
      <c r="B132">
        <v>-6.95</v>
      </c>
      <c r="C132" t="s">
        <v>377</v>
      </c>
      <c r="D132" s="3"/>
      <c r="F132" s="3"/>
    </row>
    <row r="133" spans="1:6" ht="15" x14ac:dyDescent="0.25">
      <c r="A133" s="138">
        <v>41663</v>
      </c>
      <c r="B133">
        <v>-128.68</v>
      </c>
      <c r="C133" t="s">
        <v>385</v>
      </c>
      <c r="D133" s="3"/>
      <c r="F133" s="3"/>
    </row>
    <row r="134" spans="1:6" ht="15" x14ac:dyDescent="0.25">
      <c r="A134" s="138">
        <v>41664</v>
      </c>
      <c r="B134">
        <v>-3.11</v>
      </c>
      <c r="C134" t="s">
        <v>353</v>
      </c>
      <c r="D134" s="3"/>
      <c r="F134" s="3"/>
    </row>
    <row r="135" spans="1:6" ht="15" x14ac:dyDescent="0.25">
      <c r="A135" s="138">
        <v>41664</v>
      </c>
      <c r="B135">
        <v>-0.27</v>
      </c>
      <c r="C135" t="s">
        <v>354</v>
      </c>
      <c r="D135" s="3"/>
      <c r="F135" s="3"/>
    </row>
    <row r="136" spans="1:6" ht="15" x14ac:dyDescent="0.25">
      <c r="A136" s="138">
        <v>41664</v>
      </c>
      <c r="B136">
        <v>-1.69</v>
      </c>
      <c r="C136" t="s">
        <v>354</v>
      </c>
      <c r="D136" s="3"/>
      <c r="F136" s="3"/>
    </row>
    <row r="137" spans="1:6" ht="15" x14ac:dyDescent="0.25">
      <c r="A137" s="138">
        <v>41664</v>
      </c>
      <c r="B137">
        <v>-1.02</v>
      </c>
      <c r="C137" t="s">
        <v>354</v>
      </c>
      <c r="D137" s="3"/>
      <c r="F137" s="3"/>
    </row>
    <row r="138" spans="1:6" ht="15" x14ac:dyDescent="0.25">
      <c r="A138" s="138">
        <v>41664</v>
      </c>
      <c r="B138">
        <v>-103.75</v>
      </c>
      <c r="C138" t="s">
        <v>359</v>
      </c>
      <c r="D138" s="3"/>
      <c r="F138" s="3"/>
    </row>
    <row r="139" spans="1:6" ht="15" x14ac:dyDescent="0.25">
      <c r="A139" s="138">
        <v>41664</v>
      </c>
      <c r="B139">
        <v>-56.39</v>
      </c>
      <c r="C139" t="s">
        <v>369</v>
      </c>
      <c r="D139" s="3"/>
      <c r="F139" s="3"/>
    </row>
    <row r="140" spans="1:6" ht="15" x14ac:dyDescent="0.25">
      <c r="A140" s="138">
        <v>41664</v>
      </c>
      <c r="B140">
        <v>-34.1</v>
      </c>
      <c r="C140" t="s">
        <v>376</v>
      </c>
      <c r="D140" s="3"/>
      <c r="F140" s="3"/>
    </row>
    <row r="141" spans="1:6" ht="15" x14ac:dyDescent="0.25">
      <c r="A141" s="138">
        <v>41664</v>
      </c>
      <c r="B141">
        <v>-9.07</v>
      </c>
      <c r="C141" t="s">
        <v>387</v>
      </c>
      <c r="D141" s="3"/>
      <c r="F141" s="3"/>
    </row>
    <row r="142" spans="1:6" ht="15" x14ac:dyDescent="0.25">
      <c r="A142" s="138">
        <v>41668</v>
      </c>
      <c r="B142">
        <v>-25.72</v>
      </c>
      <c r="C142" t="s">
        <v>323</v>
      </c>
    </row>
    <row r="143" spans="1:6" ht="15" x14ac:dyDescent="0.25">
      <c r="A143" s="138">
        <v>41668</v>
      </c>
      <c r="B143">
        <v>-49.19</v>
      </c>
      <c r="C143" t="s">
        <v>327</v>
      </c>
    </row>
    <row r="144" spans="1:6" ht="15" x14ac:dyDescent="0.25">
      <c r="A144" s="138">
        <v>41668</v>
      </c>
      <c r="B144">
        <v>-60.59</v>
      </c>
      <c r="C144" t="s">
        <v>328</v>
      </c>
    </row>
    <row r="145" spans="1:3" ht="15" x14ac:dyDescent="0.25">
      <c r="A145" s="138">
        <v>41668</v>
      </c>
      <c r="B145">
        <v>-10.76</v>
      </c>
      <c r="C145" t="s">
        <v>331</v>
      </c>
    </row>
    <row r="146" spans="1:3" ht="15" x14ac:dyDescent="0.25">
      <c r="A146" s="138">
        <v>41668</v>
      </c>
      <c r="B146">
        <v>-1.95</v>
      </c>
      <c r="C146" t="s">
        <v>354</v>
      </c>
    </row>
    <row r="147" spans="1:3" ht="15" x14ac:dyDescent="0.25">
      <c r="A147" s="138">
        <v>41668</v>
      </c>
      <c r="B147">
        <v>-2.95</v>
      </c>
      <c r="C147" t="s">
        <v>355</v>
      </c>
    </row>
    <row r="148" spans="1:3" ht="15" x14ac:dyDescent="0.25">
      <c r="A148" s="138">
        <v>41668</v>
      </c>
      <c r="B148">
        <v>-1.48</v>
      </c>
      <c r="C148" t="s">
        <v>355</v>
      </c>
    </row>
    <row r="149" spans="1:3" ht="15" x14ac:dyDescent="0.25">
      <c r="A149" s="138">
        <v>41668</v>
      </c>
      <c r="B149">
        <v>-0.32</v>
      </c>
      <c r="C149" t="s">
        <v>355</v>
      </c>
    </row>
    <row r="150" spans="1:3" ht="15" x14ac:dyDescent="0.25">
      <c r="A150" s="138">
        <v>41668</v>
      </c>
      <c r="B150">
        <v>-2.5099999999999998</v>
      </c>
      <c r="C150" t="s">
        <v>356</v>
      </c>
    </row>
    <row r="151" spans="1:3" ht="15" x14ac:dyDescent="0.25">
      <c r="A151" s="138">
        <v>41668</v>
      </c>
      <c r="B151">
        <v>-1.48</v>
      </c>
      <c r="C151" t="s">
        <v>356</v>
      </c>
    </row>
    <row r="152" spans="1:3" ht="15" x14ac:dyDescent="0.25">
      <c r="A152" s="138">
        <v>41668</v>
      </c>
      <c r="B152">
        <v>-1.8</v>
      </c>
      <c r="C152" t="s">
        <v>356</v>
      </c>
    </row>
    <row r="153" spans="1:3" ht="15" x14ac:dyDescent="0.25">
      <c r="A153" s="138">
        <v>41668</v>
      </c>
      <c r="B153">
        <v>-0.99</v>
      </c>
      <c r="C153" t="s">
        <v>356</v>
      </c>
    </row>
    <row r="154" spans="1:3" ht="15" x14ac:dyDescent="0.25">
      <c r="A154" s="138">
        <v>41668</v>
      </c>
      <c r="B154">
        <v>-0.77</v>
      </c>
      <c r="C154" t="s">
        <v>357</v>
      </c>
    </row>
    <row r="155" spans="1:3" ht="15" x14ac:dyDescent="0.25">
      <c r="A155" s="138">
        <v>41668</v>
      </c>
      <c r="B155">
        <v>-1.1200000000000001</v>
      </c>
      <c r="C155" t="s">
        <v>357</v>
      </c>
    </row>
    <row r="156" spans="1:3" ht="15" x14ac:dyDescent="0.25">
      <c r="A156" s="138">
        <v>41668</v>
      </c>
      <c r="B156">
        <v>-1.82</v>
      </c>
      <c r="C156" t="s">
        <v>357</v>
      </c>
    </row>
    <row r="157" spans="1:3" ht="15" x14ac:dyDescent="0.25">
      <c r="A157" s="138">
        <v>41668</v>
      </c>
      <c r="B157">
        <v>-1.03</v>
      </c>
      <c r="C157" t="s">
        <v>357</v>
      </c>
    </row>
    <row r="158" spans="1:3" ht="15" x14ac:dyDescent="0.25">
      <c r="A158" s="138">
        <v>41668</v>
      </c>
      <c r="B158">
        <v>-34.229999999999997</v>
      </c>
      <c r="C158" t="s">
        <v>366</v>
      </c>
    </row>
    <row r="159" spans="1:3" ht="15" x14ac:dyDescent="0.25">
      <c r="A159" s="138">
        <v>41668</v>
      </c>
      <c r="B159">
        <v>-37.29</v>
      </c>
      <c r="C159" t="s">
        <v>368</v>
      </c>
    </row>
    <row r="160" spans="1:3" ht="15" x14ac:dyDescent="0.25">
      <c r="A160" s="138">
        <v>41668</v>
      </c>
      <c r="B160">
        <v>-59.98</v>
      </c>
      <c r="C160" t="s">
        <v>370</v>
      </c>
    </row>
    <row r="161" spans="1:3" ht="15" x14ac:dyDescent="0.25">
      <c r="A161" s="138">
        <v>41668</v>
      </c>
      <c r="B161">
        <v>-98.22</v>
      </c>
      <c r="C161" t="s">
        <v>381</v>
      </c>
    </row>
    <row r="162" spans="1:3" ht="15" x14ac:dyDescent="0.25">
      <c r="A162" s="138">
        <v>41668</v>
      </c>
      <c r="B162">
        <v>-65.150000000000006</v>
      </c>
      <c r="C162" t="s">
        <v>382</v>
      </c>
    </row>
    <row r="163" spans="1:3" ht="15" x14ac:dyDescent="0.25">
      <c r="A163" s="138">
        <v>41668</v>
      </c>
      <c r="B163">
        <v>-83.62</v>
      </c>
      <c r="C163" t="s">
        <v>384</v>
      </c>
    </row>
    <row r="164" spans="1:3" ht="15" x14ac:dyDescent="0.25">
      <c r="A164" s="138">
        <v>41668</v>
      </c>
      <c r="B164">
        <v>-32.880000000000003</v>
      </c>
      <c r="C164" t="s">
        <v>388</v>
      </c>
    </row>
    <row r="165" spans="1:3" ht="15" x14ac:dyDescent="0.25">
      <c r="A165" s="138">
        <v>41668</v>
      </c>
      <c r="B165">
        <v>-49.32</v>
      </c>
      <c r="C165" t="s">
        <v>389</v>
      </c>
    </row>
    <row r="166" spans="1:3" ht="15" x14ac:dyDescent="0.25">
      <c r="A166" s="138">
        <v>41669</v>
      </c>
      <c r="B166">
        <v>-1.28</v>
      </c>
      <c r="C166" t="s">
        <v>322</v>
      </c>
    </row>
    <row r="167" spans="1:3" ht="15" x14ac:dyDescent="0.25">
      <c r="A167" s="138">
        <v>41669</v>
      </c>
      <c r="B167">
        <v>-8.94</v>
      </c>
      <c r="C167" t="s">
        <v>325</v>
      </c>
    </row>
    <row r="168" spans="1:3" ht="15" x14ac:dyDescent="0.25">
      <c r="A168" s="138">
        <v>41669</v>
      </c>
      <c r="B168">
        <v>-23.15</v>
      </c>
      <c r="C168" t="s">
        <v>329</v>
      </c>
    </row>
    <row r="169" spans="1:3" ht="15" x14ac:dyDescent="0.25">
      <c r="A169" s="138">
        <v>41669</v>
      </c>
      <c r="B169">
        <v>-0.27</v>
      </c>
      <c r="C169" t="s">
        <v>357</v>
      </c>
    </row>
    <row r="170" spans="1:3" ht="15" x14ac:dyDescent="0.25">
      <c r="A170" s="138">
        <v>41669</v>
      </c>
      <c r="B170">
        <v>-0.84</v>
      </c>
      <c r="C170" t="s">
        <v>357</v>
      </c>
    </row>
    <row r="171" spans="1:3" ht="15" x14ac:dyDescent="0.25">
      <c r="A171" s="138">
        <v>41669</v>
      </c>
      <c r="B171">
        <v>-2.8</v>
      </c>
      <c r="C171" t="s">
        <v>357</v>
      </c>
    </row>
    <row r="172" spans="1:3" ht="15" x14ac:dyDescent="0.25">
      <c r="A172" s="138">
        <v>41669</v>
      </c>
      <c r="B172">
        <v>-0.83</v>
      </c>
      <c r="C172" t="s">
        <v>357</v>
      </c>
    </row>
    <row r="173" spans="1:3" ht="15" x14ac:dyDescent="0.25">
      <c r="A173" s="138">
        <v>41669</v>
      </c>
      <c r="B173">
        <v>-0.57999999999999996</v>
      </c>
      <c r="C173" t="s">
        <v>357</v>
      </c>
    </row>
    <row r="174" spans="1:3" ht="15" x14ac:dyDescent="0.25">
      <c r="A174" s="138">
        <v>41669</v>
      </c>
      <c r="B174">
        <v>-0.04</v>
      </c>
      <c r="C174" t="s">
        <v>358</v>
      </c>
    </row>
    <row r="175" spans="1:3" ht="15" x14ac:dyDescent="0.25">
      <c r="A175" s="138">
        <v>41669</v>
      </c>
      <c r="B175">
        <v>-0.19</v>
      </c>
      <c r="C175" t="s">
        <v>358</v>
      </c>
    </row>
    <row r="176" spans="1:3" ht="15" x14ac:dyDescent="0.25">
      <c r="A176" s="138">
        <v>41669</v>
      </c>
      <c r="B176">
        <v>-0.69</v>
      </c>
      <c r="C176" t="s">
        <v>358</v>
      </c>
    </row>
    <row r="177" spans="1:3" ht="15" x14ac:dyDescent="0.25">
      <c r="A177" s="138">
        <v>41669</v>
      </c>
      <c r="B177">
        <v>-28.08</v>
      </c>
      <c r="C177" t="s">
        <v>361</v>
      </c>
    </row>
    <row r="178" spans="1:3" ht="15" x14ac:dyDescent="0.25">
      <c r="A178" s="138">
        <v>41669</v>
      </c>
      <c r="B178">
        <v>-93.39</v>
      </c>
      <c r="C178" t="s">
        <v>362</v>
      </c>
    </row>
    <row r="179" spans="1:3" ht="15" x14ac:dyDescent="0.25">
      <c r="A179" s="138">
        <v>41669</v>
      </c>
      <c r="B179">
        <v>-19.440000000000001</v>
      </c>
      <c r="C179" t="s">
        <v>363</v>
      </c>
    </row>
    <row r="180" spans="1:3" ht="15" x14ac:dyDescent="0.25">
      <c r="A180" s="138">
        <v>41669</v>
      </c>
      <c r="B180">
        <v>-27.76</v>
      </c>
      <c r="C180" t="s">
        <v>364</v>
      </c>
    </row>
    <row r="181" spans="1:3" ht="15" x14ac:dyDescent="0.25">
      <c r="A181" s="138">
        <v>41669</v>
      </c>
      <c r="B181">
        <v>-66.209999999999994</v>
      </c>
      <c r="C181" t="s">
        <v>365</v>
      </c>
    </row>
    <row r="182" spans="1:3" ht="15" x14ac:dyDescent="0.25">
      <c r="A182" s="138">
        <v>41669</v>
      </c>
      <c r="B182">
        <v>-6.4</v>
      </c>
      <c r="C182" t="s">
        <v>372</v>
      </c>
    </row>
    <row r="183" spans="1:3" ht="15" x14ac:dyDescent="0.25">
      <c r="A183" s="138">
        <v>41669</v>
      </c>
      <c r="B183">
        <v>-20.420000000000002</v>
      </c>
      <c r="C183" t="s">
        <v>390</v>
      </c>
    </row>
  </sheetData>
  <sortState ref="A10:C70">
    <sortCondition ref="A10:A70"/>
  </sortState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7"/>
  <sheetViews>
    <sheetView topLeftCell="C1" workbookViewId="0">
      <selection activeCell="G9" sqref="G9"/>
    </sheetView>
  </sheetViews>
  <sheetFormatPr defaultColWidth="8.85546875" defaultRowHeight="15" x14ac:dyDescent="0.25"/>
  <cols>
    <col min="1" max="1" width="14.28515625" style="5" customWidth="1"/>
    <col min="2" max="2" width="54" style="3" customWidth="1"/>
    <col min="3" max="3" width="17.7109375" style="4" customWidth="1"/>
    <col min="4" max="4" width="5.7109375" style="268" customWidth="1"/>
    <col min="5" max="5" width="15.140625" style="138" customWidth="1"/>
    <col min="6" max="6" width="40.7109375" style="3" customWidth="1"/>
    <col min="7" max="7" width="12.7109375" style="131" customWidth="1"/>
    <col min="8" max="8" width="44.28515625" customWidth="1"/>
    <col min="9" max="9" width="6.28515625" style="3" customWidth="1"/>
    <col min="10" max="10" width="33" style="3" customWidth="1"/>
    <col min="11" max="11" width="11.7109375" style="3" customWidth="1"/>
    <col min="12" max="16384" width="8.85546875" style="3"/>
  </cols>
  <sheetData>
    <row r="2" spans="1:9" x14ac:dyDescent="0.25">
      <c r="B2" s="132" t="s">
        <v>266</v>
      </c>
    </row>
    <row r="3" spans="1:9" x14ac:dyDescent="0.25">
      <c r="B3" s="132"/>
    </row>
    <row r="4" spans="1:9" ht="26.25" x14ac:dyDescent="0.4">
      <c r="A4" s="190" t="s">
        <v>281</v>
      </c>
      <c r="C4" s="8"/>
      <c r="D4" s="269"/>
      <c r="F4" s="190" t="s">
        <v>214</v>
      </c>
    </row>
    <row r="5" spans="1:9" ht="16.149999999999999" customHeight="1" x14ac:dyDescent="0.25">
      <c r="A5" t="s">
        <v>282</v>
      </c>
      <c r="B5" t="s">
        <v>526</v>
      </c>
      <c r="C5"/>
      <c r="D5" s="174"/>
      <c r="E5" t="s">
        <v>282</v>
      </c>
      <c r="F5"/>
      <c r="G5"/>
      <c r="I5"/>
    </row>
    <row r="6" spans="1:9" x14ac:dyDescent="0.25">
      <c r="A6" s="138">
        <v>42101</v>
      </c>
      <c r="B6" t="s">
        <v>215</v>
      </c>
      <c r="C6">
        <v>5709.46</v>
      </c>
      <c r="D6" s="174"/>
      <c r="E6"/>
      <c r="F6" t="s">
        <v>584</v>
      </c>
      <c r="G6"/>
      <c r="I6"/>
    </row>
    <row r="7" spans="1:9" x14ac:dyDescent="0.25">
      <c r="A7" s="138">
        <v>42114</v>
      </c>
      <c r="B7" t="s">
        <v>215</v>
      </c>
      <c r="C7">
        <v>4900.8</v>
      </c>
      <c r="D7" s="174"/>
      <c r="E7" s="138">
        <v>42100</v>
      </c>
      <c r="F7" t="s">
        <v>207</v>
      </c>
      <c r="G7">
        <v>1250</v>
      </c>
      <c r="I7"/>
    </row>
    <row r="8" spans="1:9" x14ac:dyDescent="0.25">
      <c r="A8" s="138">
        <v>42118</v>
      </c>
      <c r="B8" t="s">
        <v>215</v>
      </c>
      <c r="C8">
        <v>5596.98</v>
      </c>
      <c r="D8" s="174"/>
      <c r="E8" s="138">
        <v>42107</v>
      </c>
      <c r="F8" t="s">
        <v>207</v>
      </c>
      <c r="G8">
        <v>1250</v>
      </c>
      <c r="I8"/>
    </row>
    <row r="9" spans="1:9" x14ac:dyDescent="0.25">
      <c r="A9" s="138">
        <v>42139</v>
      </c>
      <c r="B9" t="s">
        <v>215</v>
      </c>
      <c r="C9">
        <v>60.44</v>
      </c>
      <c r="D9" s="174"/>
      <c r="E9" s="138">
        <v>42114</v>
      </c>
      <c r="F9" t="s">
        <v>207</v>
      </c>
      <c r="G9">
        <v>1250</v>
      </c>
      <c r="I9"/>
    </row>
    <row r="10" spans="1:9" x14ac:dyDescent="0.25">
      <c r="A10" s="138">
        <v>42146</v>
      </c>
      <c r="B10" t="s">
        <v>215</v>
      </c>
      <c r="C10">
        <v>634.22</v>
      </c>
      <c r="D10" s="174"/>
      <c r="E10" s="138">
        <v>42121</v>
      </c>
      <c r="F10" t="s">
        <v>207</v>
      </c>
      <c r="G10">
        <v>1250</v>
      </c>
      <c r="I10"/>
    </row>
    <row r="11" spans="1:9" x14ac:dyDescent="0.25">
      <c r="A11" s="138">
        <v>42156</v>
      </c>
      <c r="B11" t="s">
        <v>215</v>
      </c>
      <c r="C11">
        <v>2279.16</v>
      </c>
      <c r="D11" s="174"/>
      <c r="E11" s="138">
        <v>42128</v>
      </c>
      <c r="F11" t="s">
        <v>207</v>
      </c>
      <c r="G11">
        <v>1250</v>
      </c>
      <c r="I11"/>
    </row>
    <row r="12" spans="1:9" x14ac:dyDescent="0.25">
      <c r="A12" s="138">
        <v>42160</v>
      </c>
      <c r="B12" t="s">
        <v>215</v>
      </c>
      <c r="C12">
        <v>7176.74</v>
      </c>
      <c r="D12" s="174"/>
      <c r="E12" s="138">
        <v>42135</v>
      </c>
      <c r="F12" t="s">
        <v>207</v>
      </c>
      <c r="G12">
        <v>1250</v>
      </c>
      <c r="I12"/>
    </row>
    <row r="13" spans="1:9" x14ac:dyDescent="0.25">
      <c r="A13" s="138">
        <v>42167</v>
      </c>
      <c r="B13" t="s">
        <v>215</v>
      </c>
      <c r="C13">
        <v>3936.56</v>
      </c>
      <c r="D13" s="174"/>
      <c r="E13" s="138">
        <v>42142</v>
      </c>
      <c r="F13" t="s">
        <v>207</v>
      </c>
      <c r="G13">
        <v>1250</v>
      </c>
      <c r="I13"/>
    </row>
    <row r="14" spans="1:9" x14ac:dyDescent="0.25">
      <c r="A14" s="138">
        <v>42174</v>
      </c>
      <c r="B14" t="s">
        <v>215</v>
      </c>
      <c r="C14">
        <v>7154.06</v>
      </c>
      <c r="D14" s="174"/>
      <c r="E14" s="138">
        <v>42149</v>
      </c>
      <c r="F14" t="s">
        <v>207</v>
      </c>
      <c r="G14">
        <v>1250</v>
      </c>
      <c r="I14"/>
    </row>
    <row r="15" spans="1:9" x14ac:dyDescent="0.25">
      <c r="A15" s="138">
        <v>42132</v>
      </c>
      <c r="B15" t="s">
        <v>527</v>
      </c>
      <c r="C15">
        <v>3958.64</v>
      </c>
      <c r="D15" s="174"/>
      <c r="E15" s="138">
        <v>42163</v>
      </c>
      <c r="F15" t="s">
        <v>207</v>
      </c>
      <c r="G15">
        <v>1250</v>
      </c>
      <c r="I15"/>
    </row>
    <row r="16" spans="1:9" x14ac:dyDescent="0.25">
      <c r="A16" s="138">
        <v>42104</v>
      </c>
      <c r="B16" t="s">
        <v>216</v>
      </c>
      <c r="C16">
        <v>2376.7399999999998</v>
      </c>
      <c r="D16" s="174"/>
      <c r="E16" s="138">
        <v>42170</v>
      </c>
      <c r="F16" t="s">
        <v>207</v>
      </c>
      <c r="G16">
        <v>1250</v>
      </c>
      <c r="I16"/>
    </row>
    <row r="17" spans="1:9" x14ac:dyDescent="0.25">
      <c r="A17" s="138">
        <v>42125</v>
      </c>
      <c r="B17" t="s">
        <v>216</v>
      </c>
      <c r="C17">
        <v>6809.54</v>
      </c>
      <c r="D17" s="174"/>
      <c r="E17" s="138">
        <v>42177</v>
      </c>
      <c r="F17" t="s">
        <v>207</v>
      </c>
      <c r="G17">
        <v>1250</v>
      </c>
      <c r="I17"/>
    </row>
    <row r="18" spans="1:9" x14ac:dyDescent="0.25">
      <c r="A18" s="138">
        <v>42181</v>
      </c>
      <c r="B18" t="s">
        <v>216</v>
      </c>
      <c r="C18">
        <v>6133.84</v>
      </c>
      <c r="D18" s="174"/>
      <c r="E18" s="138">
        <v>42124</v>
      </c>
      <c r="F18" t="s">
        <v>208</v>
      </c>
      <c r="G18">
        <v>3000</v>
      </c>
      <c r="I18"/>
    </row>
    <row r="19" spans="1:9" x14ac:dyDescent="0.25">
      <c r="A19" s="138"/>
      <c r="B19"/>
      <c r="C19"/>
      <c r="D19" s="174"/>
      <c r="E19" s="138">
        <v>42185</v>
      </c>
      <c r="F19" t="s">
        <v>208</v>
      </c>
      <c r="G19">
        <v>5000</v>
      </c>
      <c r="I19"/>
    </row>
    <row r="20" spans="1:9" x14ac:dyDescent="0.25">
      <c r="A20"/>
      <c r="B20" t="s">
        <v>315</v>
      </c>
      <c r="C20"/>
      <c r="D20" s="174"/>
      <c r="E20" s="138">
        <v>42125</v>
      </c>
      <c r="F20" t="s">
        <v>585</v>
      </c>
      <c r="G20">
        <v>57.28</v>
      </c>
      <c r="I20"/>
    </row>
    <row r="21" spans="1:9" x14ac:dyDescent="0.25">
      <c r="A21" s="138">
        <v>42132</v>
      </c>
      <c r="B21" t="s">
        <v>528</v>
      </c>
      <c r="C21">
        <v>7.7</v>
      </c>
      <c r="D21" s="174"/>
      <c r="F21"/>
      <c r="G21"/>
      <c r="I21"/>
    </row>
    <row r="22" spans="1:9" x14ac:dyDescent="0.25">
      <c r="A22" s="138">
        <v>42151</v>
      </c>
      <c r="B22" t="s">
        <v>238</v>
      </c>
      <c r="C22">
        <v>555</v>
      </c>
      <c r="D22" s="174"/>
      <c r="E22" t="s">
        <v>21</v>
      </c>
      <c r="F22"/>
      <c r="G22"/>
      <c r="I22"/>
    </row>
    <row r="23" spans="1:9" x14ac:dyDescent="0.25">
      <c r="A23"/>
      <c r="B23"/>
      <c r="C23"/>
      <c r="D23" s="174"/>
      <c r="E23"/>
      <c r="F23" t="s">
        <v>285</v>
      </c>
      <c r="G23"/>
      <c r="I23"/>
    </row>
    <row r="24" spans="1:9" x14ac:dyDescent="0.25">
      <c r="A24" s="138">
        <v>42184</v>
      </c>
      <c r="B24" t="s">
        <v>529</v>
      </c>
      <c r="C24">
        <v>5000</v>
      </c>
      <c r="D24" s="174"/>
      <c r="E24" s="138">
        <v>42101</v>
      </c>
      <c r="F24" t="s">
        <v>213</v>
      </c>
      <c r="G24">
        <v>-800</v>
      </c>
      <c r="I24"/>
    </row>
    <row r="25" spans="1:9" x14ac:dyDescent="0.25">
      <c r="A25"/>
      <c r="B25"/>
      <c r="C25"/>
      <c r="D25" s="174"/>
      <c r="E25" s="138">
        <v>42108</v>
      </c>
      <c r="F25" t="s">
        <v>213</v>
      </c>
      <c r="G25">
        <v>-800</v>
      </c>
      <c r="I25"/>
    </row>
    <row r="26" spans="1:9" x14ac:dyDescent="0.25">
      <c r="A26"/>
      <c r="B26" t="s">
        <v>395</v>
      </c>
      <c r="C26"/>
      <c r="D26" s="174"/>
      <c r="E26" s="138">
        <v>42115</v>
      </c>
      <c r="F26" t="s">
        <v>213</v>
      </c>
      <c r="G26">
        <v>-800</v>
      </c>
      <c r="I26"/>
    </row>
    <row r="27" spans="1:9" x14ac:dyDescent="0.25">
      <c r="A27" s="138">
        <v>42109</v>
      </c>
      <c r="B27" t="s">
        <v>530</v>
      </c>
      <c r="C27">
        <v>7635.98</v>
      </c>
      <c r="D27" s="174"/>
      <c r="E27" s="138">
        <v>42122</v>
      </c>
      <c r="F27" t="s">
        <v>213</v>
      </c>
      <c r="G27">
        <v>-800</v>
      </c>
      <c r="I27"/>
    </row>
    <row r="28" spans="1:9" x14ac:dyDescent="0.25">
      <c r="A28" s="138">
        <v>42137</v>
      </c>
      <c r="B28" t="s">
        <v>531</v>
      </c>
      <c r="C28">
        <v>6880.94</v>
      </c>
      <c r="D28" s="174"/>
      <c r="E28" s="138">
        <v>42129</v>
      </c>
      <c r="F28" t="s">
        <v>213</v>
      </c>
      <c r="G28">
        <v>-800</v>
      </c>
      <c r="I28"/>
    </row>
    <row r="29" spans="1:9" x14ac:dyDescent="0.25">
      <c r="A29" s="138">
        <v>42165</v>
      </c>
      <c r="B29" t="s">
        <v>532</v>
      </c>
      <c r="C29">
        <v>982.41</v>
      </c>
      <c r="D29" s="174"/>
      <c r="E29" s="138">
        <v>42136</v>
      </c>
      <c r="F29" t="s">
        <v>213</v>
      </c>
      <c r="G29">
        <v>-800</v>
      </c>
      <c r="I29"/>
    </row>
    <row r="30" spans="1:9" x14ac:dyDescent="0.25">
      <c r="A30" s="138"/>
      <c r="B30"/>
      <c r="C30"/>
      <c r="D30" s="174"/>
      <c r="E30" s="138">
        <v>42143</v>
      </c>
      <c r="F30" t="s">
        <v>213</v>
      </c>
      <c r="G30">
        <v>-800</v>
      </c>
      <c r="I30"/>
    </row>
    <row r="31" spans="1:9" x14ac:dyDescent="0.25">
      <c r="A31" s="138"/>
      <c r="B31" t="s">
        <v>396</v>
      </c>
      <c r="C31"/>
      <c r="D31" s="174"/>
      <c r="E31" s="138">
        <v>42150</v>
      </c>
      <c r="F31" t="s">
        <v>213</v>
      </c>
      <c r="G31">
        <v>-800</v>
      </c>
      <c r="I31"/>
    </row>
    <row r="32" spans="1:9" x14ac:dyDescent="0.25">
      <c r="A32" s="138">
        <v>42102</v>
      </c>
      <c r="B32" t="s">
        <v>533</v>
      </c>
      <c r="C32">
        <v>138.65</v>
      </c>
      <c r="D32" s="174"/>
      <c r="E32" s="138">
        <v>42157</v>
      </c>
      <c r="F32" t="s">
        <v>213</v>
      </c>
      <c r="G32">
        <v>-800</v>
      </c>
      <c r="I32"/>
    </row>
    <row r="33" spans="1:9" x14ac:dyDescent="0.25">
      <c r="A33" s="138">
        <v>42109</v>
      </c>
      <c r="B33" t="s">
        <v>534</v>
      </c>
      <c r="C33">
        <v>180.6</v>
      </c>
      <c r="D33" s="174"/>
      <c r="E33" s="138">
        <v>42164</v>
      </c>
      <c r="F33" t="s">
        <v>213</v>
      </c>
      <c r="G33">
        <v>-800</v>
      </c>
      <c r="I33"/>
    </row>
    <row r="34" spans="1:9" x14ac:dyDescent="0.25">
      <c r="A34" s="138">
        <v>42152</v>
      </c>
      <c r="B34" t="s">
        <v>535</v>
      </c>
      <c r="C34">
        <v>180</v>
      </c>
      <c r="D34" s="174"/>
      <c r="E34" s="138">
        <v>42171</v>
      </c>
      <c r="F34" t="s">
        <v>213</v>
      </c>
      <c r="G34">
        <v>-800</v>
      </c>
      <c r="I34"/>
    </row>
    <row r="35" spans="1:9" x14ac:dyDescent="0.25">
      <c r="A35"/>
      <c r="B35"/>
      <c r="C35"/>
      <c r="D35" s="174"/>
      <c r="E35" s="138">
        <v>42178</v>
      </c>
      <c r="F35" t="s">
        <v>213</v>
      </c>
      <c r="G35">
        <v>-800</v>
      </c>
      <c r="I35"/>
    </row>
    <row r="36" spans="1:9" x14ac:dyDescent="0.25">
      <c r="A36" s="138">
        <v>42144</v>
      </c>
      <c r="B36" t="s">
        <v>536</v>
      </c>
      <c r="C36">
        <v>642.99</v>
      </c>
      <c r="D36" s="174"/>
      <c r="E36" s="138">
        <v>42185</v>
      </c>
      <c r="F36" t="s">
        <v>213</v>
      </c>
      <c r="G36">
        <v>-800</v>
      </c>
      <c r="I36"/>
    </row>
    <row r="37" spans="1:9" x14ac:dyDescent="0.25">
      <c r="A37" s="138"/>
      <c r="B37"/>
      <c r="C37"/>
      <c r="D37" s="174"/>
      <c r="E37"/>
      <c r="F37"/>
      <c r="G37"/>
      <c r="I37"/>
    </row>
    <row r="38" spans="1:9" x14ac:dyDescent="0.25">
      <c r="A38" t="s">
        <v>537</v>
      </c>
      <c r="B38"/>
      <c r="C38"/>
      <c r="D38" s="174"/>
      <c r="E38"/>
      <c r="F38" t="s">
        <v>276</v>
      </c>
      <c r="G38"/>
      <c r="I38"/>
    </row>
    <row r="39" spans="1:9" x14ac:dyDescent="0.25">
      <c r="A39" s="138">
        <v>42105</v>
      </c>
      <c r="B39" t="s">
        <v>538</v>
      </c>
      <c r="C39">
        <v>-53.84</v>
      </c>
      <c r="D39" s="174"/>
      <c r="E39" s="138">
        <v>42100</v>
      </c>
      <c r="F39" t="s">
        <v>480</v>
      </c>
      <c r="G39">
        <v>-100</v>
      </c>
      <c r="I39"/>
    </row>
    <row r="40" spans="1:9" x14ac:dyDescent="0.25">
      <c r="A40" s="138">
        <v>42115</v>
      </c>
      <c r="B40" t="s">
        <v>539</v>
      </c>
      <c r="C40">
        <v>53.84</v>
      </c>
      <c r="D40" s="174"/>
      <c r="E40" s="138">
        <v>42107</v>
      </c>
      <c r="F40" t="s">
        <v>480</v>
      </c>
      <c r="G40">
        <v>-100</v>
      </c>
      <c r="I40"/>
    </row>
    <row r="41" spans="1:9" x14ac:dyDescent="0.25">
      <c r="A41" s="138">
        <v>42116</v>
      </c>
      <c r="B41" t="s">
        <v>540</v>
      </c>
      <c r="C41">
        <v>-80.89</v>
      </c>
      <c r="D41" s="174"/>
      <c r="E41" s="138">
        <v>42114</v>
      </c>
      <c r="F41" t="s">
        <v>480</v>
      </c>
      <c r="G41">
        <v>-100</v>
      </c>
      <c r="I41"/>
    </row>
    <row r="42" spans="1:9" x14ac:dyDescent="0.25">
      <c r="A42" s="138">
        <v>42117</v>
      </c>
      <c r="B42" t="s">
        <v>541</v>
      </c>
      <c r="C42">
        <v>80.89</v>
      </c>
      <c r="D42" s="174"/>
      <c r="E42" s="138">
        <v>42121</v>
      </c>
      <c r="F42" t="s">
        <v>480</v>
      </c>
      <c r="G42">
        <v>-100</v>
      </c>
      <c r="I42"/>
    </row>
    <row r="43" spans="1:9" x14ac:dyDescent="0.25">
      <c r="A43" s="138">
        <v>42185</v>
      </c>
      <c r="B43" t="s">
        <v>542</v>
      </c>
      <c r="C43">
        <v>-7000</v>
      </c>
      <c r="D43" s="174"/>
      <c r="E43" s="138">
        <v>42128</v>
      </c>
      <c r="F43" t="s">
        <v>480</v>
      </c>
      <c r="G43">
        <v>-100</v>
      </c>
      <c r="I43"/>
    </row>
    <row r="44" spans="1:9" x14ac:dyDescent="0.25">
      <c r="A44" s="138">
        <v>42156</v>
      </c>
      <c r="B44" t="s">
        <v>543</v>
      </c>
      <c r="C44">
        <v>7000</v>
      </c>
      <c r="D44" s="174"/>
      <c r="E44" s="138">
        <v>42135</v>
      </c>
      <c r="F44" t="s">
        <v>480</v>
      </c>
      <c r="G44">
        <v>-100</v>
      </c>
      <c r="I44"/>
    </row>
    <row r="45" spans="1:9" x14ac:dyDescent="0.25">
      <c r="A45"/>
      <c r="B45"/>
      <c r="C45"/>
      <c r="D45" s="174"/>
      <c r="E45" s="138">
        <v>42142</v>
      </c>
      <c r="F45" t="s">
        <v>480</v>
      </c>
      <c r="G45">
        <v>-100</v>
      </c>
      <c r="I45"/>
    </row>
    <row r="46" spans="1:9" x14ac:dyDescent="0.25">
      <c r="A46" t="s">
        <v>21</v>
      </c>
      <c r="B46"/>
      <c r="C46"/>
      <c r="D46" s="174"/>
      <c r="E46" s="138">
        <v>42149</v>
      </c>
      <c r="F46" t="s">
        <v>480</v>
      </c>
      <c r="G46">
        <v>-100</v>
      </c>
      <c r="I46"/>
    </row>
    <row r="47" spans="1:9" x14ac:dyDescent="0.25">
      <c r="A47"/>
      <c r="B47" t="s">
        <v>544</v>
      </c>
      <c r="C47"/>
      <c r="D47" s="174"/>
      <c r="E47" s="138">
        <v>42156</v>
      </c>
      <c r="F47" t="s">
        <v>480</v>
      </c>
      <c r="G47">
        <v>-100</v>
      </c>
      <c r="I47"/>
    </row>
    <row r="48" spans="1:9" x14ac:dyDescent="0.25">
      <c r="A48" s="138">
        <v>42095</v>
      </c>
      <c r="B48" t="s">
        <v>210</v>
      </c>
      <c r="C48">
        <v>-10</v>
      </c>
      <c r="D48" s="174"/>
      <c r="E48" s="138">
        <v>42163</v>
      </c>
      <c r="F48" t="s">
        <v>480</v>
      </c>
      <c r="G48">
        <v>-100</v>
      </c>
      <c r="I48"/>
    </row>
    <row r="49" spans="1:9" x14ac:dyDescent="0.25">
      <c r="A49" s="138">
        <v>42125</v>
      </c>
      <c r="B49" t="s">
        <v>210</v>
      </c>
      <c r="C49">
        <v>-10</v>
      </c>
      <c r="D49" s="174"/>
      <c r="E49" s="138">
        <v>42170</v>
      </c>
      <c r="F49" t="s">
        <v>480</v>
      </c>
      <c r="G49">
        <v>-100</v>
      </c>
      <c r="I49"/>
    </row>
    <row r="50" spans="1:9" x14ac:dyDescent="0.25">
      <c r="A50" s="138">
        <v>42156</v>
      </c>
      <c r="B50" t="s">
        <v>210</v>
      </c>
      <c r="C50">
        <v>-10</v>
      </c>
      <c r="D50" s="174"/>
      <c r="E50" s="138">
        <v>42177</v>
      </c>
      <c r="F50" t="s">
        <v>480</v>
      </c>
      <c r="G50">
        <v>-100</v>
      </c>
      <c r="I50"/>
    </row>
    <row r="51" spans="1:9" x14ac:dyDescent="0.25">
      <c r="A51"/>
      <c r="B51"/>
      <c r="C51"/>
      <c r="D51" s="174"/>
      <c r="E51" s="138">
        <v>42184</v>
      </c>
      <c r="F51" t="s">
        <v>480</v>
      </c>
      <c r="G51">
        <v>-100</v>
      </c>
      <c r="I51"/>
    </row>
    <row r="52" spans="1:9" x14ac:dyDescent="0.25">
      <c r="A52" t="s">
        <v>272</v>
      </c>
      <c r="B52"/>
      <c r="C52"/>
      <c r="D52" s="174"/>
      <c r="E52"/>
      <c r="F52"/>
      <c r="G52"/>
      <c r="I52"/>
    </row>
    <row r="53" spans="1:9" x14ac:dyDescent="0.25">
      <c r="A53" s="138">
        <v>42101</v>
      </c>
      <c r="B53" t="s">
        <v>545</v>
      </c>
      <c r="C53">
        <v>-400</v>
      </c>
      <c r="D53" s="174"/>
      <c r="E53"/>
      <c r="F53" t="s">
        <v>399</v>
      </c>
      <c r="G53"/>
      <c r="I53"/>
    </row>
    <row r="54" spans="1:9" x14ac:dyDescent="0.25">
      <c r="A54" s="138">
        <v>42108</v>
      </c>
      <c r="B54" t="s">
        <v>545</v>
      </c>
      <c r="C54">
        <v>-400</v>
      </c>
      <c r="D54" s="174"/>
      <c r="E54" s="138">
        <v>42095</v>
      </c>
      <c r="F54" t="s">
        <v>210</v>
      </c>
      <c r="G54">
        <v>-10</v>
      </c>
      <c r="I54"/>
    </row>
    <row r="55" spans="1:9" x14ac:dyDescent="0.25">
      <c r="A55" s="138">
        <v>42115</v>
      </c>
      <c r="B55" t="s">
        <v>545</v>
      </c>
      <c r="C55">
        <v>-400</v>
      </c>
      <c r="D55" s="174"/>
      <c r="E55" s="138">
        <v>42125</v>
      </c>
      <c r="F55" t="s">
        <v>210</v>
      </c>
      <c r="G55">
        <v>-10</v>
      </c>
      <c r="I55"/>
    </row>
    <row r="56" spans="1:9" x14ac:dyDescent="0.25">
      <c r="A56" s="138">
        <v>42122</v>
      </c>
      <c r="B56" t="s">
        <v>545</v>
      </c>
      <c r="C56">
        <v>-400</v>
      </c>
      <c r="D56" s="174"/>
      <c r="E56" s="138">
        <v>42156</v>
      </c>
      <c r="F56" t="s">
        <v>210</v>
      </c>
      <c r="G56">
        <v>-10</v>
      </c>
      <c r="I56"/>
    </row>
    <row r="57" spans="1:9" x14ac:dyDescent="0.25">
      <c r="A57" s="138">
        <v>42129</v>
      </c>
      <c r="B57" t="s">
        <v>545</v>
      </c>
      <c r="C57">
        <v>-400</v>
      </c>
      <c r="D57" s="174"/>
      <c r="E57"/>
      <c r="F57"/>
      <c r="G57"/>
      <c r="I57"/>
    </row>
    <row r="58" spans="1:9" x14ac:dyDescent="0.25">
      <c r="A58" s="138">
        <v>42136</v>
      </c>
      <c r="B58" t="s">
        <v>545</v>
      </c>
      <c r="C58">
        <v>-400</v>
      </c>
      <c r="D58" s="174"/>
      <c r="E58"/>
      <c r="F58" t="s">
        <v>287</v>
      </c>
      <c r="G58"/>
      <c r="I58"/>
    </row>
    <row r="59" spans="1:9" x14ac:dyDescent="0.25">
      <c r="A59" s="138">
        <v>42143</v>
      </c>
      <c r="B59" t="s">
        <v>545</v>
      </c>
      <c r="C59">
        <v>-400</v>
      </c>
      <c r="D59" s="174"/>
      <c r="E59" s="138">
        <v>42096</v>
      </c>
      <c r="F59" t="s">
        <v>211</v>
      </c>
      <c r="G59">
        <v>-400.7</v>
      </c>
      <c r="I59"/>
    </row>
    <row r="60" spans="1:9" x14ac:dyDescent="0.25">
      <c r="A60" s="138">
        <v>42150</v>
      </c>
      <c r="B60" t="s">
        <v>545</v>
      </c>
      <c r="C60">
        <v>-400</v>
      </c>
      <c r="D60" s="174"/>
      <c r="E60" s="138">
        <v>42103</v>
      </c>
      <c r="F60" t="s">
        <v>211</v>
      </c>
      <c r="G60">
        <v>-400.7</v>
      </c>
      <c r="I60"/>
    </row>
    <row r="61" spans="1:9" x14ac:dyDescent="0.25">
      <c r="A61" s="138">
        <v>42157</v>
      </c>
      <c r="B61" t="s">
        <v>545</v>
      </c>
      <c r="C61">
        <v>-400</v>
      </c>
      <c r="D61" s="174"/>
      <c r="E61" s="138">
        <v>42110</v>
      </c>
      <c r="F61" t="s">
        <v>211</v>
      </c>
      <c r="G61">
        <v>-400.7</v>
      </c>
      <c r="I61"/>
    </row>
    <row r="62" spans="1:9" x14ac:dyDescent="0.25">
      <c r="A62" s="138">
        <v>42164</v>
      </c>
      <c r="B62" t="s">
        <v>545</v>
      </c>
      <c r="C62">
        <v>-400</v>
      </c>
      <c r="D62" s="174"/>
      <c r="E62" s="138">
        <v>42117</v>
      </c>
      <c r="F62" t="s">
        <v>211</v>
      </c>
      <c r="G62">
        <v>-400.7</v>
      </c>
      <c r="I62"/>
    </row>
    <row r="63" spans="1:9" x14ac:dyDescent="0.25">
      <c r="A63" s="138">
        <v>42171</v>
      </c>
      <c r="B63" t="s">
        <v>545</v>
      </c>
      <c r="C63">
        <v>-400</v>
      </c>
      <c r="D63" s="174"/>
      <c r="E63" s="138">
        <v>42125</v>
      </c>
      <c r="F63" t="s">
        <v>211</v>
      </c>
      <c r="G63">
        <v>-400.7</v>
      </c>
      <c r="I63"/>
    </row>
    <row r="64" spans="1:9" x14ac:dyDescent="0.25">
      <c r="A64" s="138">
        <v>42178</v>
      </c>
      <c r="B64" t="s">
        <v>545</v>
      </c>
      <c r="C64">
        <v>-400</v>
      </c>
      <c r="D64" s="174"/>
      <c r="E64" s="138">
        <v>42131</v>
      </c>
      <c r="F64" t="s">
        <v>211</v>
      </c>
      <c r="G64">
        <v>-400.7</v>
      </c>
      <c r="I64"/>
    </row>
    <row r="65" spans="1:9" x14ac:dyDescent="0.25">
      <c r="A65" s="138">
        <v>42101</v>
      </c>
      <c r="B65" t="s">
        <v>218</v>
      </c>
      <c r="C65">
        <v>-331</v>
      </c>
      <c r="D65" s="174"/>
      <c r="E65" s="138">
        <v>42138</v>
      </c>
      <c r="F65" t="s">
        <v>211</v>
      </c>
      <c r="G65">
        <v>-400.7</v>
      </c>
      <c r="I65"/>
    </row>
    <row r="66" spans="1:9" x14ac:dyDescent="0.25">
      <c r="A66" s="138">
        <v>42107</v>
      </c>
      <c r="B66" t="s">
        <v>218</v>
      </c>
      <c r="C66">
        <v>-331</v>
      </c>
      <c r="D66" s="174"/>
      <c r="E66" s="138">
        <v>42145</v>
      </c>
      <c r="F66" t="s">
        <v>211</v>
      </c>
      <c r="G66">
        <v>-400.7</v>
      </c>
      <c r="I66"/>
    </row>
    <row r="67" spans="1:9" x14ac:dyDescent="0.25">
      <c r="A67" s="138">
        <v>42114</v>
      </c>
      <c r="B67" t="s">
        <v>218</v>
      </c>
      <c r="C67">
        <v>-331</v>
      </c>
      <c r="D67" s="174"/>
      <c r="E67" s="138">
        <v>42152</v>
      </c>
      <c r="F67" t="s">
        <v>211</v>
      </c>
      <c r="G67">
        <v>-400.7</v>
      </c>
      <c r="I67"/>
    </row>
    <row r="68" spans="1:9" x14ac:dyDescent="0.25">
      <c r="A68" s="138">
        <v>42121</v>
      </c>
      <c r="B68" t="s">
        <v>218</v>
      </c>
      <c r="C68">
        <v>-331</v>
      </c>
      <c r="D68" s="174"/>
      <c r="E68" s="138">
        <v>42159</v>
      </c>
      <c r="F68" t="s">
        <v>211</v>
      </c>
      <c r="G68">
        <v>-400.7</v>
      </c>
      <c r="I68"/>
    </row>
    <row r="69" spans="1:9" x14ac:dyDescent="0.25">
      <c r="A69" s="138">
        <v>42128</v>
      </c>
      <c r="B69" t="s">
        <v>218</v>
      </c>
      <c r="C69">
        <v>-331</v>
      </c>
      <c r="D69" s="174"/>
      <c r="E69" s="138">
        <v>42166</v>
      </c>
      <c r="F69" t="s">
        <v>211</v>
      </c>
      <c r="G69">
        <v>-400.7</v>
      </c>
      <c r="I69"/>
    </row>
    <row r="70" spans="1:9" x14ac:dyDescent="0.25">
      <c r="A70" s="138">
        <v>42135</v>
      </c>
      <c r="B70" t="s">
        <v>218</v>
      </c>
      <c r="C70">
        <v>-331</v>
      </c>
      <c r="D70" s="174"/>
      <c r="E70" s="138">
        <v>42173</v>
      </c>
      <c r="F70" t="s">
        <v>211</v>
      </c>
      <c r="G70">
        <v>-400.7</v>
      </c>
      <c r="I70"/>
    </row>
    <row r="71" spans="1:9" x14ac:dyDescent="0.25">
      <c r="A71" s="138">
        <v>42142</v>
      </c>
      <c r="B71" t="s">
        <v>218</v>
      </c>
      <c r="C71">
        <v>-331</v>
      </c>
      <c r="D71" s="174"/>
      <c r="E71" s="138">
        <v>42180</v>
      </c>
      <c r="F71" t="s">
        <v>211</v>
      </c>
      <c r="G71">
        <v>-400.7</v>
      </c>
      <c r="I71"/>
    </row>
    <row r="72" spans="1:9" x14ac:dyDescent="0.25">
      <c r="A72" s="138">
        <v>42149</v>
      </c>
      <c r="B72" t="s">
        <v>218</v>
      </c>
      <c r="C72">
        <v>-331</v>
      </c>
      <c r="D72" s="174"/>
      <c r="E72" s="138">
        <v>42172</v>
      </c>
      <c r="F72" t="s">
        <v>586</v>
      </c>
      <c r="G72">
        <v>-110</v>
      </c>
      <c r="I72"/>
    </row>
    <row r="73" spans="1:9" x14ac:dyDescent="0.25">
      <c r="A73" s="138">
        <v>42156</v>
      </c>
      <c r="B73" t="s">
        <v>218</v>
      </c>
      <c r="C73">
        <v>-331</v>
      </c>
      <c r="D73" s="174"/>
      <c r="E73" s="138">
        <v>42159</v>
      </c>
      <c r="F73" t="s">
        <v>587</v>
      </c>
      <c r="G73">
        <v>-500</v>
      </c>
      <c r="I73"/>
    </row>
    <row r="74" spans="1:9" x14ac:dyDescent="0.25">
      <c r="A74" s="138">
        <v>42164</v>
      </c>
      <c r="B74" t="s">
        <v>218</v>
      </c>
      <c r="C74">
        <v>-331</v>
      </c>
      <c r="D74" s="174"/>
      <c r="E74" s="138">
        <v>42165</v>
      </c>
      <c r="F74" t="s">
        <v>588</v>
      </c>
      <c r="G74">
        <v>-699.95</v>
      </c>
      <c r="I74"/>
    </row>
    <row r="75" spans="1:9" x14ac:dyDescent="0.25">
      <c r="A75" s="138">
        <v>42170</v>
      </c>
      <c r="B75" t="s">
        <v>218</v>
      </c>
      <c r="C75">
        <v>-331</v>
      </c>
      <c r="D75" s="174"/>
      <c r="E75" s="138">
        <v>42130</v>
      </c>
      <c r="F75" t="s">
        <v>589</v>
      </c>
      <c r="G75">
        <v>-78.39</v>
      </c>
      <c r="I75"/>
    </row>
    <row r="76" spans="1:9" x14ac:dyDescent="0.25">
      <c r="A76" s="138">
        <v>42177</v>
      </c>
      <c r="B76" t="s">
        <v>218</v>
      </c>
      <c r="C76">
        <v>-331</v>
      </c>
      <c r="D76" s="174"/>
      <c r="E76" s="138">
        <v>42102</v>
      </c>
      <c r="F76" t="s">
        <v>590</v>
      </c>
      <c r="G76">
        <v>-71.069999999999993</v>
      </c>
      <c r="I76"/>
    </row>
    <row r="77" spans="1:9" x14ac:dyDescent="0.25">
      <c r="A77" s="138">
        <v>42184</v>
      </c>
      <c r="B77" t="s">
        <v>218</v>
      </c>
      <c r="C77">
        <v>-331</v>
      </c>
      <c r="D77" s="174"/>
      <c r="E77" s="138">
        <v>42161</v>
      </c>
      <c r="F77" t="s">
        <v>591</v>
      </c>
      <c r="G77">
        <v>-80.400000000000006</v>
      </c>
      <c r="I77"/>
    </row>
    <row r="78" spans="1:9" x14ac:dyDescent="0.25">
      <c r="A78" s="138">
        <v>42116</v>
      </c>
      <c r="B78" t="s">
        <v>546</v>
      </c>
      <c r="C78">
        <v>-51.29</v>
      </c>
      <c r="D78" s="174"/>
      <c r="E78" s="138">
        <v>42109</v>
      </c>
      <c r="F78" t="s">
        <v>592</v>
      </c>
      <c r="G78">
        <v>-93.74</v>
      </c>
      <c r="I78"/>
    </row>
    <row r="79" spans="1:9" x14ac:dyDescent="0.25">
      <c r="A79" s="138">
        <v>42102</v>
      </c>
      <c r="B79" t="s">
        <v>547</v>
      </c>
      <c r="C79">
        <v>-39.229999999999997</v>
      </c>
      <c r="D79" s="174"/>
      <c r="E79" s="138">
        <v>42168</v>
      </c>
      <c r="F79" t="s">
        <v>593</v>
      </c>
      <c r="G79">
        <v>-42.67</v>
      </c>
      <c r="I79"/>
    </row>
    <row r="80" spans="1:9" x14ac:dyDescent="0.25">
      <c r="A80" s="138">
        <v>42159</v>
      </c>
      <c r="B80" t="s">
        <v>548</v>
      </c>
      <c r="C80">
        <v>-35.11</v>
      </c>
      <c r="D80" s="174"/>
      <c r="E80" s="138">
        <v>42179</v>
      </c>
      <c r="F80" t="s">
        <v>594</v>
      </c>
      <c r="G80">
        <v>-41.91</v>
      </c>
      <c r="I80"/>
    </row>
    <row r="81" spans="1:9" x14ac:dyDescent="0.25">
      <c r="A81" s="138">
        <v>42172</v>
      </c>
      <c r="B81" t="s">
        <v>549</v>
      </c>
      <c r="C81">
        <v>-33.880000000000003</v>
      </c>
      <c r="D81" s="174"/>
      <c r="E81" s="138">
        <v>42117</v>
      </c>
      <c r="F81" t="s">
        <v>595</v>
      </c>
      <c r="G81">
        <v>-95.11</v>
      </c>
      <c r="I81"/>
    </row>
    <row r="82" spans="1:9" x14ac:dyDescent="0.25">
      <c r="A82" s="138">
        <v>42152</v>
      </c>
      <c r="B82" t="s">
        <v>550</v>
      </c>
      <c r="C82">
        <v>-47.61</v>
      </c>
      <c r="D82" s="174"/>
      <c r="E82" s="138">
        <v>42180</v>
      </c>
      <c r="F82" t="s">
        <v>596</v>
      </c>
      <c r="G82">
        <v>-39.619999999999997</v>
      </c>
      <c r="I82"/>
    </row>
    <row r="83" spans="1:9" x14ac:dyDescent="0.25">
      <c r="A83" s="138">
        <v>42158</v>
      </c>
      <c r="B83" t="s">
        <v>551</v>
      </c>
      <c r="C83">
        <v>-389</v>
      </c>
      <c r="D83" s="174"/>
      <c r="E83" s="138">
        <v>42152</v>
      </c>
      <c r="F83" t="s">
        <v>597</v>
      </c>
      <c r="G83">
        <v>-45.6</v>
      </c>
      <c r="I83"/>
    </row>
    <row r="84" spans="1:9" x14ac:dyDescent="0.25">
      <c r="A84"/>
      <c r="B84"/>
      <c r="C84"/>
      <c r="D84" s="174"/>
      <c r="E84" s="138">
        <v>42095</v>
      </c>
      <c r="F84" t="s">
        <v>598</v>
      </c>
      <c r="G84">
        <v>-43.39</v>
      </c>
      <c r="I84"/>
    </row>
    <row r="85" spans="1:9" x14ac:dyDescent="0.25">
      <c r="A85" t="s">
        <v>275</v>
      </c>
      <c r="B85"/>
      <c r="C85"/>
      <c r="D85" s="174"/>
      <c r="E85"/>
      <c r="F85"/>
      <c r="G85"/>
      <c r="I85"/>
    </row>
    <row r="86" spans="1:9" x14ac:dyDescent="0.25">
      <c r="A86" s="138">
        <v>42097</v>
      </c>
      <c r="B86" t="s">
        <v>552</v>
      </c>
      <c r="C86">
        <v>-80</v>
      </c>
      <c r="D86" s="174"/>
      <c r="E86"/>
      <c r="F86" t="s">
        <v>599</v>
      </c>
      <c r="G86"/>
      <c r="I86"/>
    </row>
    <row r="87" spans="1:9" x14ac:dyDescent="0.25">
      <c r="A87" s="138">
        <v>42129</v>
      </c>
      <c r="B87" t="s">
        <v>553</v>
      </c>
      <c r="C87">
        <v>-80</v>
      </c>
      <c r="D87" s="174"/>
      <c r="E87" s="138">
        <v>42112</v>
      </c>
      <c r="F87" t="s">
        <v>600</v>
      </c>
      <c r="G87">
        <v>-824</v>
      </c>
      <c r="I87"/>
    </row>
    <row r="88" spans="1:9" x14ac:dyDescent="0.25">
      <c r="A88" s="138">
        <v>42159</v>
      </c>
      <c r="B88" t="s">
        <v>554</v>
      </c>
      <c r="C88">
        <v>-80</v>
      </c>
      <c r="D88" s="174"/>
      <c r="E88" s="138">
        <v>42103</v>
      </c>
      <c r="F88" t="s">
        <v>311</v>
      </c>
      <c r="G88">
        <v>-176.34</v>
      </c>
      <c r="I88"/>
    </row>
    <row r="89" spans="1:9" x14ac:dyDescent="0.25">
      <c r="A89" s="138">
        <v>42124</v>
      </c>
      <c r="B89" t="s">
        <v>555</v>
      </c>
      <c r="C89">
        <v>-53.84</v>
      </c>
      <c r="D89" s="174"/>
      <c r="E89" s="138">
        <v>42135</v>
      </c>
      <c r="F89" t="s">
        <v>311</v>
      </c>
      <c r="G89">
        <v>-176.34</v>
      </c>
      <c r="I89"/>
    </row>
    <row r="90" spans="1:9" x14ac:dyDescent="0.25">
      <c r="A90" s="138">
        <v>42101</v>
      </c>
      <c r="B90" t="s">
        <v>556</v>
      </c>
      <c r="C90">
        <v>-2.9</v>
      </c>
      <c r="D90" s="174"/>
      <c r="E90" s="138">
        <v>42164</v>
      </c>
      <c r="F90" t="s">
        <v>311</v>
      </c>
      <c r="G90">
        <v>-176.34</v>
      </c>
      <c r="I90"/>
    </row>
    <row r="91" spans="1:9" x14ac:dyDescent="0.25">
      <c r="A91" s="138">
        <v>42095</v>
      </c>
      <c r="B91" t="s">
        <v>219</v>
      </c>
      <c r="C91">
        <v>-17.5</v>
      </c>
      <c r="D91" s="174"/>
      <c r="E91"/>
      <c r="F91"/>
      <c r="G91"/>
      <c r="I91"/>
    </row>
    <row r="92" spans="1:9" x14ac:dyDescent="0.25">
      <c r="A92" s="138">
        <v>42125</v>
      </c>
      <c r="B92" t="s">
        <v>219</v>
      </c>
      <c r="C92">
        <v>-10.130000000000001</v>
      </c>
      <c r="D92" s="174"/>
      <c r="E92"/>
      <c r="F92" t="s">
        <v>601</v>
      </c>
      <c r="G92"/>
      <c r="I92"/>
    </row>
    <row r="93" spans="1:9" x14ac:dyDescent="0.25">
      <c r="A93" s="138">
        <v>42156</v>
      </c>
      <c r="B93" t="s">
        <v>219</v>
      </c>
      <c r="C93">
        <v>-10</v>
      </c>
      <c r="D93" s="174"/>
      <c r="E93" s="138">
        <v>42146</v>
      </c>
      <c r="F93" t="s">
        <v>602</v>
      </c>
      <c r="G93">
        <v>-243</v>
      </c>
      <c r="I93"/>
    </row>
    <row r="94" spans="1:9" x14ac:dyDescent="0.25">
      <c r="A94" s="138">
        <v>42185</v>
      </c>
      <c r="B94" t="s">
        <v>557</v>
      </c>
      <c r="C94">
        <v>-93.69</v>
      </c>
      <c r="D94" s="174"/>
      <c r="E94"/>
      <c r="F94"/>
      <c r="G94"/>
      <c r="I94"/>
    </row>
    <row r="95" spans="1:9" x14ac:dyDescent="0.25">
      <c r="A95" s="138">
        <v>42185</v>
      </c>
      <c r="B95" t="s">
        <v>557</v>
      </c>
      <c r="C95">
        <v>-104</v>
      </c>
      <c r="D95" s="174"/>
      <c r="E95"/>
      <c r="F95"/>
      <c r="G95"/>
      <c r="I95"/>
    </row>
    <row r="96" spans="1:9" x14ac:dyDescent="0.25">
      <c r="A96" s="138">
        <v>42154</v>
      </c>
      <c r="B96" t="s">
        <v>558</v>
      </c>
      <c r="C96">
        <v>-104</v>
      </c>
      <c r="D96" s="174"/>
      <c r="E96"/>
      <c r="F96"/>
      <c r="G96"/>
      <c r="I96"/>
    </row>
    <row r="97" spans="1:9" x14ac:dyDescent="0.25">
      <c r="A97" s="138">
        <v>42154</v>
      </c>
      <c r="B97" t="s">
        <v>558</v>
      </c>
      <c r="C97">
        <v>-137.74</v>
      </c>
      <c r="D97" s="174"/>
      <c r="E97"/>
      <c r="F97"/>
      <c r="G97"/>
      <c r="I97"/>
    </row>
    <row r="98" spans="1:9" x14ac:dyDescent="0.25">
      <c r="A98" s="138">
        <v>42126</v>
      </c>
      <c r="B98" t="s">
        <v>559</v>
      </c>
      <c r="C98">
        <v>-106</v>
      </c>
      <c r="D98" s="174"/>
      <c r="E98" s="3"/>
      <c r="G98" s="3"/>
      <c r="H98" s="3"/>
    </row>
    <row r="99" spans="1:9" x14ac:dyDescent="0.25">
      <c r="A99" s="138">
        <v>42126</v>
      </c>
      <c r="B99" t="s">
        <v>559</v>
      </c>
      <c r="C99">
        <v>-219.64</v>
      </c>
      <c r="D99" s="174"/>
      <c r="E99" s="3"/>
      <c r="G99" s="3"/>
      <c r="H99" s="3"/>
    </row>
    <row r="100" spans="1:9" x14ac:dyDescent="0.25">
      <c r="A100"/>
      <c r="B100"/>
      <c r="C100"/>
      <c r="D100" s="174"/>
      <c r="E100" s="3"/>
      <c r="G100" s="3"/>
      <c r="H100" s="3"/>
    </row>
    <row r="101" spans="1:9" x14ac:dyDescent="0.25">
      <c r="A101" t="s">
        <v>560</v>
      </c>
      <c r="B101"/>
      <c r="C101"/>
      <c r="D101" s="174"/>
      <c r="E101" s="3"/>
      <c r="G101" s="3"/>
      <c r="H101" s="3"/>
    </row>
    <row r="102" spans="1:9" x14ac:dyDescent="0.25">
      <c r="A102" s="138">
        <v>42185</v>
      </c>
      <c r="B102" t="s">
        <v>561</v>
      </c>
      <c r="C102">
        <v>-43.18</v>
      </c>
      <c r="D102" s="174"/>
      <c r="E102" s="3"/>
      <c r="G102" s="3"/>
      <c r="H102" s="3"/>
    </row>
    <row r="103" spans="1:9" x14ac:dyDescent="0.25">
      <c r="A103" s="138">
        <v>42116</v>
      </c>
      <c r="B103" t="s">
        <v>562</v>
      </c>
      <c r="C103">
        <v>-21.2</v>
      </c>
      <c r="D103" s="174"/>
      <c r="F103"/>
      <c r="G103"/>
    </row>
    <row r="104" spans="1:9" x14ac:dyDescent="0.25">
      <c r="A104" s="138">
        <v>42165</v>
      </c>
      <c r="B104" t="s">
        <v>563</v>
      </c>
      <c r="C104">
        <v>-78.55</v>
      </c>
      <c r="D104" s="174"/>
      <c r="F104"/>
      <c r="G104"/>
    </row>
    <row r="105" spans="1:9" x14ac:dyDescent="0.25">
      <c r="A105" s="138">
        <v>42165</v>
      </c>
      <c r="B105" t="s">
        <v>564</v>
      </c>
      <c r="C105">
        <v>-112.75</v>
      </c>
      <c r="D105" s="174"/>
      <c r="F105"/>
      <c r="G105"/>
    </row>
    <row r="106" spans="1:9" x14ac:dyDescent="0.25">
      <c r="A106" s="138">
        <v>42116</v>
      </c>
      <c r="B106" t="s">
        <v>565</v>
      </c>
      <c r="C106">
        <v>-142.19999999999999</v>
      </c>
      <c r="D106" s="174"/>
      <c r="F106"/>
      <c r="G106"/>
    </row>
    <row r="107" spans="1:9" x14ac:dyDescent="0.25">
      <c r="A107" s="138"/>
      <c r="B107"/>
      <c r="C107"/>
      <c r="D107" s="174"/>
      <c r="F107"/>
      <c r="G107"/>
    </row>
    <row r="108" spans="1:9" x14ac:dyDescent="0.25">
      <c r="A108" t="s">
        <v>397</v>
      </c>
      <c r="B108"/>
      <c r="C108"/>
      <c r="D108" s="174"/>
      <c r="F108"/>
      <c r="G108"/>
    </row>
    <row r="109" spans="1:9" x14ac:dyDescent="0.25">
      <c r="A109" s="138">
        <v>42153</v>
      </c>
      <c r="B109" t="s">
        <v>566</v>
      </c>
      <c r="C109">
        <v>-903.71</v>
      </c>
      <c r="D109" s="174"/>
      <c r="F109"/>
      <c r="G109"/>
    </row>
    <row r="110" spans="1:9" x14ac:dyDescent="0.25">
      <c r="A110" s="138">
        <v>42158</v>
      </c>
      <c r="B110" t="s">
        <v>567</v>
      </c>
      <c r="C110">
        <v>-7043.45</v>
      </c>
      <c r="D110" s="174"/>
      <c r="F110"/>
      <c r="G110"/>
    </row>
    <row r="111" spans="1:9" x14ac:dyDescent="0.25">
      <c r="A111" s="138">
        <v>42178</v>
      </c>
      <c r="B111" t="s">
        <v>568</v>
      </c>
      <c r="C111">
        <v>-203.95</v>
      </c>
      <c r="D111" s="174"/>
      <c r="F111"/>
      <c r="G111"/>
    </row>
    <row r="112" spans="1:9" x14ac:dyDescent="0.25">
      <c r="A112" s="138">
        <v>42183</v>
      </c>
      <c r="B112" t="s">
        <v>569</v>
      </c>
      <c r="C112">
        <v>-1275</v>
      </c>
      <c r="D112" s="174"/>
      <c r="F112"/>
      <c r="G112"/>
    </row>
    <row r="113" spans="1:7" x14ac:dyDescent="0.25">
      <c r="A113" s="138">
        <v>42105</v>
      </c>
      <c r="B113" t="s">
        <v>570</v>
      </c>
      <c r="C113">
        <v>-2</v>
      </c>
      <c r="D113" s="174"/>
      <c r="F113"/>
      <c r="G113"/>
    </row>
    <row r="114" spans="1:7" x14ac:dyDescent="0.25">
      <c r="A114" s="138">
        <v>42174</v>
      </c>
      <c r="B114" t="s">
        <v>571</v>
      </c>
      <c r="C114">
        <v>-220</v>
      </c>
      <c r="D114" s="174"/>
      <c r="F114"/>
      <c r="G114"/>
    </row>
    <row r="115" spans="1:7" x14ac:dyDescent="0.25">
      <c r="A115" s="138">
        <v>42117</v>
      </c>
      <c r="B115" t="s">
        <v>572</v>
      </c>
      <c r="C115">
        <v>-229</v>
      </c>
      <c r="D115" s="174"/>
      <c r="F115"/>
      <c r="G115"/>
    </row>
    <row r="116" spans="1:7" x14ac:dyDescent="0.25">
      <c r="A116" s="138">
        <v>42154</v>
      </c>
      <c r="B116" t="s">
        <v>573</v>
      </c>
      <c r="C116">
        <v>-457.5</v>
      </c>
      <c r="D116" s="174"/>
      <c r="F116"/>
      <c r="G116"/>
    </row>
    <row r="117" spans="1:7" x14ac:dyDescent="0.25">
      <c r="A117"/>
      <c r="B117"/>
      <c r="C117"/>
      <c r="D117" s="174"/>
      <c r="F117"/>
      <c r="G117"/>
    </row>
    <row r="118" spans="1:7" x14ac:dyDescent="0.25">
      <c r="A118" t="s">
        <v>277</v>
      </c>
      <c r="B118"/>
      <c r="C118"/>
      <c r="D118" s="174"/>
      <c r="F118"/>
      <c r="G118"/>
    </row>
    <row r="119" spans="1:7" x14ac:dyDescent="0.25">
      <c r="A119" s="138">
        <v>42151</v>
      </c>
      <c r="B119" t="s">
        <v>574</v>
      </c>
      <c r="C119">
        <v>-7500</v>
      </c>
      <c r="D119" s="174"/>
      <c r="F119"/>
      <c r="G119"/>
    </row>
    <row r="120" spans="1:7" x14ac:dyDescent="0.25">
      <c r="A120" s="138">
        <v>42098</v>
      </c>
      <c r="B120" t="s">
        <v>575</v>
      </c>
      <c r="C120">
        <v>-750</v>
      </c>
      <c r="D120" s="174"/>
      <c r="F120"/>
      <c r="G120"/>
    </row>
    <row r="121" spans="1:7" x14ac:dyDescent="0.25">
      <c r="A121" s="138">
        <v>42105</v>
      </c>
      <c r="B121" t="s">
        <v>575</v>
      </c>
      <c r="C121">
        <v>-750</v>
      </c>
      <c r="D121" s="174"/>
      <c r="F121"/>
      <c r="G121"/>
    </row>
    <row r="122" spans="1:7" x14ac:dyDescent="0.25">
      <c r="A122" s="138">
        <v>42112</v>
      </c>
      <c r="B122" t="s">
        <v>575</v>
      </c>
      <c r="C122">
        <v>-750</v>
      </c>
      <c r="D122" s="174"/>
      <c r="F122"/>
      <c r="G122"/>
    </row>
    <row r="123" spans="1:7" x14ac:dyDescent="0.25">
      <c r="A123" s="138">
        <v>42119</v>
      </c>
      <c r="B123" t="s">
        <v>575</v>
      </c>
      <c r="C123">
        <v>-750</v>
      </c>
      <c r="D123" s="174"/>
      <c r="F123"/>
      <c r="G123"/>
    </row>
    <row r="124" spans="1:7" x14ac:dyDescent="0.25">
      <c r="A124" s="138">
        <v>42126</v>
      </c>
      <c r="B124" t="s">
        <v>575</v>
      </c>
      <c r="C124">
        <v>-750</v>
      </c>
      <c r="D124" s="174"/>
      <c r="F124"/>
      <c r="G124"/>
    </row>
    <row r="125" spans="1:7" x14ac:dyDescent="0.25">
      <c r="A125" s="138">
        <v>42133</v>
      </c>
      <c r="B125" t="s">
        <v>575</v>
      </c>
      <c r="C125">
        <v>-750</v>
      </c>
      <c r="D125" s="174"/>
      <c r="F125"/>
      <c r="G125"/>
    </row>
    <row r="126" spans="1:7" x14ac:dyDescent="0.25">
      <c r="A126" s="138">
        <v>42140</v>
      </c>
      <c r="B126" t="s">
        <v>575</v>
      </c>
      <c r="C126">
        <v>-750</v>
      </c>
      <c r="D126" s="174"/>
      <c r="F126"/>
      <c r="G126"/>
    </row>
    <row r="127" spans="1:7" x14ac:dyDescent="0.25">
      <c r="A127" s="138">
        <v>42147</v>
      </c>
      <c r="B127" t="s">
        <v>575</v>
      </c>
      <c r="C127">
        <v>-750</v>
      </c>
      <c r="D127" s="174"/>
      <c r="F127"/>
      <c r="G127"/>
    </row>
    <row r="128" spans="1:7" x14ac:dyDescent="0.25">
      <c r="A128" s="138">
        <v>42154</v>
      </c>
      <c r="B128" t="s">
        <v>575</v>
      </c>
      <c r="C128">
        <v>-750</v>
      </c>
      <c r="D128" s="174"/>
      <c r="F128"/>
      <c r="G128"/>
    </row>
    <row r="129" spans="1:10" x14ac:dyDescent="0.25">
      <c r="A129" s="138">
        <v>42161</v>
      </c>
      <c r="B129" t="s">
        <v>575</v>
      </c>
      <c r="C129">
        <v>-750</v>
      </c>
      <c r="D129" s="174"/>
      <c r="F129"/>
      <c r="G129"/>
    </row>
    <row r="130" spans="1:10" x14ac:dyDescent="0.25">
      <c r="A130" s="138">
        <v>42168</v>
      </c>
      <c r="B130" t="s">
        <v>575</v>
      </c>
      <c r="C130">
        <v>-750</v>
      </c>
      <c r="D130" s="174"/>
      <c r="F130"/>
      <c r="G130"/>
    </row>
    <row r="131" spans="1:10" x14ac:dyDescent="0.25">
      <c r="A131" s="138">
        <v>42175</v>
      </c>
      <c r="B131" t="s">
        <v>575</v>
      </c>
      <c r="C131">
        <v>-750</v>
      </c>
      <c r="D131" s="174"/>
      <c r="F131"/>
      <c r="G131"/>
    </row>
    <row r="132" spans="1:10" x14ac:dyDescent="0.25">
      <c r="A132" s="138">
        <v>42182</v>
      </c>
      <c r="B132" t="s">
        <v>575</v>
      </c>
      <c r="C132">
        <v>-750</v>
      </c>
      <c r="D132" s="174"/>
      <c r="F132"/>
      <c r="G132"/>
    </row>
    <row r="133" spans="1:10" x14ac:dyDescent="0.25">
      <c r="A133" s="138"/>
      <c r="B133"/>
      <c r="C133"/>
      <c r="D133" s="174"/>
      <c r="F133"/>
      <c r="G133"/>
    </row>
    <row r="134" spans="1:10" x14ac:dyDescent="0.25">
      <c r="A134" t="s">
        <v>276</v>
      </c>
      <c r="B134"/>
      <c r="C134"/>
      <c r="D134" s="174"/>
      <c r="F134"/>
      <c r="G134"/>
    </row>
    <row r="135" spans="1:10" x14ac:dyDescent="0.25">
      <c r="A135" s="138">
        <v>42100</v>
      </c>
      <c r="B135" t="s">
        <v>480</v>
      </c>
      <c r="C135">
        <v>-100</v>
      </c>
      <c r="D135" s="174"/>
      <c r="F135"/>
      <c r="G135"/>
    </row>
    <row r="136" spans="1:10" x14ac:dyDescent="0.25">
      <c r="A136" s="138">
        <v>42107</v>
      </c>
      <c r="B136" t="s">
        <v>480</v>
      </c>
      <c r="C136">
        <v>-100</v>
      </c>
      <c r="D136" s="174"/>
      <c r="F136"/>
      <c r="G136"/>
    </row>
    <row r="137" spans="1:10" x14ac:dyDescent="0.25">
      <c r="A137" s="138">
        <v>42114</v>
      </c>
      <c r="B137" t="s">
        <v>480</v>
      </c>
      <c r="C137">
        <v>-100</v>
      </c>
      <c r="D137" s="174"/>
      <c r="F137"/>
      <c r="G137"/>
    </row>
    <row r="138" spans="1:10" x14ac:dyDescent="0.25">
      <c r="A138" s="138">
        <v>42121</v>
      </c>
      <c r="B138" t="s">
        <v>480</v>
      </c>
      <c r="C138">
        <v>-100</v>
      </c>
      <c r="D138" s="174"/>
      <c r="F138"/>
      <c r="G138"/>
    </row>
    <row r="139" spans="1:10" x14ac:dyDescent="0.25">
      <c r="A139" s="138">
        <v>42128</v>
      </c>
      <c r="B139" t="s">
        <v>480</v>
      </c>
      <c r="C139">
        <v>-100</v>
      </c>
      <c r="D139" s="174"/>
      <c r="F139"/>
      <c r="G139"/>
    </row>
    <row r="140" spans="1:10" x14ac:dyDescent="0.25">
      <c r="A140" s="138">
        <v>42135</v>
      </c>
      <c r="B140" t="s">
        <v>480</v>
      </c>
      <c r="C140">
        <v>-100</v>
      </c>
      <c r="D140" s="174"/>
      <c r="F140"/>
      <c r="G140"/>
    </row>
    <row r="141" spans="1:10" x14ac:dyDescent="0.25">
      <c r="A141" s="138">
        <v>42142</v>
      </c>
      <c r="B141" t="s">
        <v>480</v>
      </c>
      <c r="C141">
        <v>-100</v>
      </c>
      <c r="D141" s="174"/>
      <c r="F141"/>
      <c r="G141"/>
    </row>
    <row r="142" spans="1:10" x14ac:dyDescent="0.25">
      <c r="A142" s="138">
        <v>42149</v>
      </c>
      <c r="B142" t="s">
        <v>480</v>
      </c>
      <c r="C142">
        <v>-100</v>
      </c>
      <c r="D142" s="174"/>
      <c r="F142"/>
      <c r="G142"/>
      <c r="J142" s="131"/>
    </row>
    <row r="143" spans="1:10" x14ac:dyDescent="0.25">
      <c r="A143" s="138">
        <v>42156</v>
      </c>
      <c r="B143" t="s">
        <v>480</v>
      </c>
      <c r="C143">
        <v>-100</v>
      </c>
      <c r="D143" s="174"/>
      <c r="F143"/>
      <c r="G143"/>
      <c r="J143" s="131"/>
    </row>
    <row r="144" spans="1:10" x14ac:dyDescent="0.25">
      <c r="A144" s="138">
        <v>42163</v>
      </c>
      <c r="B144" t="s">
        <v>480</v>
      </c>
      <c r="C144">
        <v>-100</v>
      </c>
      <c r="D144" s="174"/>
      <c r="F144"/>
      <c r="G144"/>
      <c r="J144" s="131"/>
    </row>
    <row r="145" spans="1:10" x14ac:dyDescent="0.25">
      <c r="A145" s="138">
        <v>42170</v>
      </c>
      <c r="B145" t="s">
        <v>480</v>
      </c>
      <c r="C145">
        <v>-100</v>
      </c>
      <c r="D145" s="174"/>
      <c r="F145"/>
      <c r="G145"/>
      <c r="J145" s="131"/>
    </row>
    <row r="146" spans="1:10" x14ac:dyDescent="0.25">
      <c r="A146" s="138">
        <v>42177</v>
      </c>
      <c r="B146" t="s">
        <v>480</v>
      </c>
      <c r="C146">
        <v>-100</v>
      </c>
      <c r="D146" s="174"/>
      <c r="F146"/>
      <c r="G146"/>
      <c r="J146" s="131"/>
    </row>
    <row r="147" spans="1:10" x14ac:dyDescent="0.25">
      <c r="A147" s="138">
        <v>42184</v>
      </c>
      <c r="B147" t="s">
        <v>480</v>
      </c>
      <c r="C147">
        <v>-100</v>
      </c>
      <c r="D147" s="174"/>
      <c r="F147"/>
      <c r="G147"/>
      <c r="J147" s="131"/>
    </row>
    <row r="148" spans="1:10" x14ac:dyDescent="0.25">
      <c r="A148"/>
      <c r="B148"/>
      <c r="C148"/>
      <c r="D148" s="174"/>
      <c r="F148"/>
      <c r="G148"/>
      <c r="J148" s="131"/>
    </row>
    <row r="149" spans="1:10" x14ac:dyDescent="0.25">
      <c r="A149" t="s">
        <v>576</v>
      </c>
      <c r="B149"/>
      <c r="C149"/>
      <c r="D149" s="174"/>
      <c r="F149"/>
      <c r="G149"/>
      <c r="J149" s="131"/>
    </row>
    <row r="150" spans="1:10" x14ac:dyDescent="0.25">
      <c r="A150" s="138">
        <v>42111</v>
      </c>
      <c r="B150" t="s">
        <v>577</v>
      </c>
      <c r="C150">
        <v>-5.66</v>
      </c>
      <c r="D150" s="174"/>
      <c r="F150"/>
      <c r="G150"/>
      <c r="J150" s="131"/>
    </row>
    <row r="151" spans="1:10" x14ac:dyDescent="0.25">
      <c r="A151" s="138">
        <v>42120</v>
      </c>
      <c r="B151" t="s">
        <v>578</v>
      </c>
      <c r="C151">
        <v>-442</v>
      </c>
      <c r="D151" s="174"/>
      <c r="F151"/>
      <c r="G151"/>
      <c r="J151" s="131"/>
    </row>
    <row r="152" spans="1:10" x14ac:dyDescent="0.25">
      <c r="A152" s="138">
        <v>42147</v>
      </c>
      <c r="B152" t="s">
        <v>579</v>
      </c>
      <c r="C152">
        <v>-368.7</v>
      </c>
      <c r="D152" s="174"/>
      <c r="F152"/>
      <c r="G152"/>
      <c r="J152" s="131"/>
    </row>
    <row r="153" spans="1:10" x14ac:dyDescent="0.25">
      <c r="A153" s="138">
        <v>42098</v>
      </c>
      <c r="B153" t="s">
        <v>580</v>
      </c>
      <c r="C153">
        <v>-131</v>
      </c>
      <c r="D153" s="174"/>
      <c r="F153"/>
      <c r="G153"/>
      <c r="J153" s="131"/>
    </row>
    <row r="154" spans="1:10" x14ac:dyDescent="0.25">
      <c r="A154" s="138">
        <v>42105</v>
      </c>
      <c r="B154" t="s">
        <v>580</v>
      </c>
      <c r="C154">
        <v>-131</v>
      </c>
      <c r="D154" s="174"/>
      <c r="F154"/>
      <c r="G154"/>
      <c r="J154" s="131"/>
    </row>
    <row r="155" spans="1:10" x14ac:dyDescent="0.25">
      <c r="A155" s="138">
        <v>42112</v>
      </c>
      <c r="B155" t="s">
        <v>580</v>
      </c>
      <c r="C155">
        <v>-131</v>
      </c>
      <c r="D155" s="174"/>
      <c r="F155"/>
      <c r="G155"/>
      <c r="J155" s="131"/>
    </row>
    <row r="156" spans="1:10" x14ac:dyDescent="0.25">
      <c r="A156" s="138">
        <v>42119</v>
      </c>
      <c r="B156" t="s">
        <v>580</v>
      </c>
      <c r="C156">
        <v>-131</v>
      </c>
      <c r="D156" s="174"/>
      <c r="F156"/>
      <c r="G156"/>
      <c r="J156" s="131"/>
    </row>
    <row r="157" spans="1:10" x14ac:dyDescent="0.25">
      <c r="A157" s="138">
        <v>42126</v>
      </c>
      <c r="B157" t="s">
        <v>580</v>
      </c>
      <c r="C157">
        <v>-131</v>
      </c>
      <c r="D157" s="174"/>
      <c r="F157"/>
      <c r="G157"/>
      <c r="J157" s="131"/>
    </row>
    <row r="158" spans="1:10" x14ac:dyDescent="0.25">
      <c r="A158" s="138">
        <v>42133</v>
      </c>
      <c r="B158" t="s">
        <v>580</v>
      </c>
      <c r="C158">
        <v>-131</v>
      </c>
      <c r="D158" s="174"/>
      <c r="F158"/>
      <c r="G158"/>
      <c r="J158" s="131"/>
    </row>
    <row r="159" spans="1:10" x14ac:dyDescent="0.25">
      <c r="A159"/>
      <c r="B159"/>
      <c r="C159"/>
      <c r="D159" s="174"/>
      <c r="F159"/>
      <c r="G159"/>
      <c r="J159" s="131"/>
    </row>
    <row r="160" spans="1:10" x14ac:dyDescent="0.25">
      <c r="A160" t="s">
        <v>581</v>
      </c>
      <c r="B160"/>
      <c r="C160"/>
      <c r="D160" s="174"/>
      <c r="F160"/>
      <c r="G160"/>
      <c r="J160" s="131"/>
    </row>
    <row r="161" spans="1:10" x14ac:dyDescent="0.25">
      <c r="A161" s="138">
        <v>42100</v>
      </c>
      <c r="B161" t="s">
        <v>220</v>
      </c>
      <c r="C161">
        <v>-1250</v>
      </c>
      <c r="D161" s="174"/>
      <c r="F161"/>
      <c r="G161"/>
      <c r="J161" s="131"/>
    </row>
    <row r="162" spans="1:10" x14ac:dyDescent="0.25">
      <c r="A162" s="138">
        <v>42107</v>
      </c>
      <c r="B162" t="s">
        <v>220</v>
      </c>
      <c r="C162">
        <v>-1250</v>
      </c>
      <c r="D162" s="174"/>
      <c r="F162"/>
      <c r="G162"/>
      <c r="J162" s="131"/>
    </row>
    <row r="163" spans="1:10" x14ac:dyDescent="0.25">
      <c r="A163" s="138">
        <v>42114</v>
      </c>
      <c r="B163" t="s">
        <v>220</v>
      </c>
      <c r="C163">
        <v>-1250</v>
      </c>
      <c r="D163" s="174"/>
      <c r="F163"/>
      <c r="G163"/>
      <c r="J163" s="131"/>
    </row>
    <row r="164" spans="1:10" x14ac:dyDescent="0.25">
      <c r="A164" s="138">
        <v>42121</v>
      </c>
      <c r="B164" t="s">
        <v>220</v>
      </c>
      <c r="C164">
        <v>-1250</v>
      </c>
      <c r="D164" s="174"/>
      <c r="F164"/>
      <c r="G164"/>
      <c r="J164" s="131"/>
    </row>
    <row r="165" spans="1:10" x14ac:dyDescent="0.25">
      <c r="A165" s="138">
        <v>42128</v>
      </c>
      <c r="B165" t="s">
        <v>220</v>
      </c>
      <c r="C165">
        <v>-1250</v>
      </c>
      <c r="D165" s="174"/>
      <c r="F165"/>
      <c r="G165"/>
      <c r="J165" s="131"/>
    </row>
    <row r="166" spans="1:10" x14ac:dyDescent="0.25">
      <c r="A166" s="138">
        <v>42135</v>
      </c>
      <c r="B166" t="s">
        <v>220</v>
      </c>
      <c r="C166">
        <v>-1250</v>
      </c>
      <c r="D166" s="174"/>
      <c r="F166"/>
      <c r="G166"/>
      <c r="J166" s="131"/>
    </row>
    <row r="167" spans="1:10" x14ac:dyDescent="0.25">
      <c r="A167" s="138">
        <v>42142</v>
      </c>
      <c r="B167" t="s">
        <v>220</v>
      </c>
      <c r="C167">
        <v>-1250</v>
      </c>
      <c r="D167" s="174"/>
      <c r="F167"/>
      <c r="G167"/>
      <c r="J167" s="131"/>
    </row>
    <row r="168" spans="1:10" x14ac:dyDescent="0.25">
      <c r="A168" s="138">
        <v>42149</v>
      </c>
      <c r="B168" t="s">
        <v>220</v>
      </c>
      <c r="C168">
        <v>-1250</v>
      </c>
      <c r="D168" s="174"/>
      <c r="F168"/>
      <c r="G168"/>
      <c r="J168" s="131"/>
    </row>
    <row r="169" spans="1:10" x14ac:dyDescent="0.25">
      <c r="A169" s="138">
        <v>42163</v>
      </c>
      <c r="B169" t="s">
        <v>220</v>
      </c>
      <c r="C169">
        <v>-1250</v>
      </c>
      <c r="D169" s="174"/>
      <c r="F169"/>
      <c r="G169"/>
      <c r="J169" s="131"/>
    </row>
    <row r="170" spans="1:10" x14ac:dyDescent="0.25">
      <c r="A170" s="138">
        <v>42170</v>
      </c>
      <c r="B170" t="s">
        <v>220</v>
      </c>
      <c r="C170">
        <v>-1250</v>
      </c>
      <c r="D170" s="174"/>
      <c r="F170"/>
      <c r="G170"/>
      <c r="J170" s="131"/>
    </row>
    <row r="171" spans="1:10" x14ac:dyDescent="0.25">
      <c r="A171" s="138">
        <v>42177</v>
      </c>
      <c r="B171" t="s">
        <v>220</v>
      </c>
      <c r="C171">
        <v>-1250</v>
      </c>
      <c r="D171" s="174"/>
      <c r="F171"/>
      <c r="G171"/>
      <c r="J171" s="131"/>
    </row>
    <row r="172" spans="1:10" x14ac:dyDescent="0.25">
      <c r="A172" s="138">
        <v>42124</v>
      </c>
      <c r="B172" t="s">
        <v>221</v>
      </c>
      <c r="C172">
        <v>-3000</v>
      </c>
      <c r="D172" s="174"/>
      <c r="F172"/>
      <c r="G172"/>
      <c r="J172" s="131"/>
    </row>
    <row r="173" spans="1:10" x14ac:dyDescent="0.25">
      <c r="A173" s="138">
        <v>42185</v>
      </c>
      <c r="B173" t="s">
        <v>221</v>
      </c>
      <c r="C173">
        <v>-5000</v>
      </c>
      <c r="D173" s="174"/>
      <c r="F173"/>
      <c r="G173"/>
      <c r="J173" s="131"/>
    </row>
    <row r="174" spans="1:10" x14ac:dyDescent="0.25">
      <c r="A174"/>
      <c r="B174"/>
      <c r="C174"/>
      <c r="D174" s="174"/>
      <c r="F174"/>
      <c r="G174"/>
      <c r="J174" s="131"/>
    </row>
    <row r="175" spans="1:10" x14ac:dyDescent="0.25">
      <c r="A175" t="s">
        <v>481</v>
      </c>
      <c r="B175"/>
      <c r="C175"/>
      <c r="D175" s="174"/>
      <c r="F175"/>
      <c r="G175"/>
      <c r="J175" s="131"/>
    </row>
    <row r="176" spans="1:10" x14ac:dyDescent="0.25">
      <c r="A176" s="138">
        <v>42100</v>
      </c>
      <c r="B176" t="s">
        <v>222</v>
      </c>
      <c r="C176">
        <v>-2250</v>
      </c>
      <c r="D176" s="174"/>
      <c r="F176"/>
      <c r="G176"/>
      <c r="J176" s="131"/>
    </row>
    <row r="177" spans="1:10" x14ac:dyDescent="0.25">
      <c r="A177" s="138">
        <v>42107</v>
      </c>
      <c r="B177" t="s">
        <v>222</v>
      </c>
      <c r="C177">
        <v>-2250</v>
      </c>
      <c r="D177" s="174"/>
      <c r="F177"/>
      <c r="G177"/>
      <c r="J177" s="131"/>
    </row>
    <row r="178" spans="1:10" x14ac:dyDescent="0.25">
      <c r="A178" s="138">
        <v>42114</v>
      </c>
      <c r="B178" t="s">
        <v>222</v>
      </c>
      <c r="C178">
        <v>-2250</v>
      </c>
      <c r="D178" s="174"/>
      <c r="F178"/>
      <c r="G178"/>
      <c r="J178" s="131"/>
    </row>
    <row r="179" spans="1:10" x14ac:dyDescent="0.25">
      <c r="A179" s="138">
        <v>42121</v>
      </c>
      <c r="B179" t="s">
        <v>222</v>
      </c>
      <c r="C179">
        <v>-2250</v>
      </c>
      <c r="D179" s="174"/>
      <c r="F179"/>
      <c r="G179"/>
      <c r="J179" s="131"/>
    </row>
    <row r="180" spans="1:10" x14ac:dyDescent="0.25">
      <c r="A180" s="138">
        <v>42128</v>
      </c>
      <c r="B180" t="s">
        <v>222</v>
      </c>
      <c r="C180">
        <v>-2250</v>
      </c>
      <c r="D180" s="174"/>
      <c r="F180"/>
      <c r="G180"/>
      <c r="J180" s="131"/>
    </row>
    <row r="181" spans="1:10" x14ac:dyDescent="0.25">
      <c r="A181" s="138">
        <v>42135</v>
      </c>
      <c r="B181" t="s">
        <v>222</v>
      </c>
      <c r="C181">
        <v>-2250</v>
      </c>
      <c r="D181" s="174"/>
      <c r="F181"/>
      <c r="G181"/>
      <c r="J181" s="131"/>
    </row>
    <row r="182" spans="1:10" x14ac:dyDescent="0.25">
      <c r="A182" s="138">
        <v>42142</v>
      </c>
      <c r="B182" t="s">
        <v>222</v>
      </c>
      <c r="C182">
        <v>-2250</v>
      </c>
      <c r="D182" s="174"/>
      <c r="F182"/>
      <c r="G182"/>
      <c r="J182" s="131"/>
    </row>
    <row r="183" spans="1:10" x14ac:dyDescent="0.25">
      <c r="A183" s="138">
        <v>42149</v>
      </c>
      <c r="B183" t="s">
        <v>222</v>
      </c>
      <c r="C183">
        <v>-2250</v>
      </c>
      <c r="D183" s="174"/>
      <c r="F183"/>
      <c r="G183"/>
      <c r="J183" s="131"/>
    </row>
    <row r="184" spans="1:10" x14ac:dyDescent="0.25">
      <c r="A184" s="138">
        <v>42156</v>
      </c>
      <c r="B184" t="s">
        <v>222</v>
      </c>
      <c r="C184">
        <v>-2250</v>
      </c>
      <c r="D184" s="174"/>
      <c r="G184" s="4"/>
      <c r="J184" s="131"/>
    </row>
    <row r="185" spans="1:10" x14ac:dyDescent="0.25">
      <c r="A185" s="138">
        <v>42163</v>
      </c>
      <c r="B185" t="s">
        <v>222</v>
      </c>
      <c r="C185">
        <v>-2250</v>
      </c>
      <c r="D185" s="174"/>
      <c r="G185" s="4"/>
      <c r="J185" s="131"/>
    </row>
    <row r="186" spans="1:10" x14ac:dyDescent="0.25">
      <c r="A186" s="138">
        <v>42170</v>
      </c>
      <c r="B186" t="s">
        <v>222</v>
      </c>
      <c r="C186">
        <v>-2250</v>
      </c>
      <c r="D186" s="174"/>
      <c r="G186" s="4"/>
      <c r="J186" s="131"/>
    </row>
    <row r="187" spans="1:10" x14ac:dyDescent="0.25">
      <c r="A187" s="138">
        <v>42177</v>
      </c>
      <c r="B187" t="s">
        <v>222</v>
      </c>
      <c r="C187">
        <v>-2250</v>
      </c>
      <c r="D187" s="174"/>
      <c r="G187" s="4"/>
      <c r="J187" s="1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2"/>
  <sheetViews>
    <sheetView workbookViewId="0">
      <selection activeCell="F4" sqref="F4:I4"/>
    </sheetView>
  </sheetViews>
  <sheetFormatPr defaultColWidth="10.85546875" defaultRowHeight="12.75" x14ac:dyDescent="0.2"/>
  <cols>
    <col min="1" max="1" width="10.85546875" style="1"/>
    <col min="2" max="2" width="20.7109375" style="1" customWidth="1"/>
    <col min="3" max="3" width="21.85546875" style="1" customWidth="1"/>
    <col min="4" max="4" width="15.140625" style="1" customWidth="1"/>
    <col min="5" max="5" width="11.28515625" style="1" customWidth="1"/>
    <col min="6" max="9" width="10.85546875" style="1"/>
    <col min="10" max="10" width="1.140625" style="1" customWidth="1"/>
    <col min="11" max="14" width="10.85546875" style="1"/>
    <col min="15" max="15" width="0.7109375" style="1" customWidth="1"/>
    <col min="16" max="16384" width="10.85546875" style="1"/>
  </cols>
  <sheetData>
    <row r="1" spans="1:24" x14ac:dyDescent="0.2">
      <c r="A1" s="2" t="s">
        <v>46</v>
      </c>
      <c r="C1" s="91">
        <f>SUM(C4:C9)</f>
        <v>0</v>
      </c>
      <c r="D1" s="91">
        <f>SUM(D4:D9)</f>
        <v>0</v>
      </c>
      <c r="F1" s="2" t="s">
        <v>47</v>
      </c>
      <c r="H1" s="91">
        <f>SUM(H4:H9)</f>
        <v>0</v>
      </c>
      <c r="I1" s="91">
        <f>SUM(I4:I9)</f>
        <v>0</v>
      </c>
      <c r="K1" s="2" t="s">
        <v>48</v>
      </c>
      <c r="M1" s="91">
        <f>SUM(M4:M9)</f>
        <v>0</v>
      </c>
      <c r="N1" s="91">
        <f>SUM(N4:N9)</f>
        <v>0</v>
      </c>
      <c r="P1" s="2" t="s">
        <v>49</v>
      </c>
      <c r="R1" s="91">
        <f>SUM(R4:R9)</f>
        <v>0</v>
      </c>
      <c r="S1" s="91">
        <f>SUM(S4:S9)</f>
        <v>0</v>
      </c>
      <c r="U1" s="2"/>
    </row>
    <row r="2" spans="1:24" x14ac:dyDescent="0.2">
      <c r="B2" s="2" t="s">
        <v>76</v>
      </c>
      <c r="G2" s="2" t="s">
        <v>76</v>
      </c>
      <c r="L2" s="2" t="s">
        <v>76</v>
      </c>
      <c r="Q2" s="2" t="s">
        <v>76</v>
      </c>
      <c r="V2" s="2"/>
    </row>
    <row r="3" spans="1:24" x14ac:dyDescent="0.2">
      <c r="A3" s="2" t="s">
        <v>2</v>
      </c>
      <c r="B3" s="2" t="s">
        <v>95</v>
      </c>
      <c r="C3" s="2" t="s">
        <v>97</v>
      </c>
      <c r="D3" s="2" t="s">
        <v>98</v>
      </c>
      <c r="F3" s="2" t="s">
        <v>2</v>
      </c>
      <c r="G3" s="2" t="s">
        <v>95</v>
      </c>
      <c r="H3" s="2" t="s">
        <v>97</v>
      </c>
      <c r="I3" s="2" t="s">
        <v>98</v>
      </c>
      <c r="J3" s="2"/>
      <c r="K3" s="2" t="s">
        <v>2</v>
      </c>
      <c r="L3" s="2" t="s">
        <v>95</v>
      </c>
      <c r="M3" s="124" t="s">
        <v>97</v>
      </c>
      <c r="N3" s="2" t="s">
        <v>98</v>
      </c>
      <c r="P3" s="2" t="s">
        <v>2</v>
      </c>
      <c r="Q3" s="2" t="s">
        <v>95</v>
      </c>
      <c r="R3" s="124" t="s">
        <v>97</v>
      </c>
      <c r="S3" s="2" t="s">
        <v>98</v>
      </c>
      <c r="U3" s="2"/>
      <c r="V3" s="2"/>
      <c r="W3" s="2"/>
      <c r="X3" s="2"/>
    </row>
    <row r="4" spans="1:24" x14ac:dyDescent="0.2">
      <c r="A4" s="89"/>
      <c r="B4" s="2"/>
      <c r="C4" s="90"/>
      <c r="D4" s="90"/>
      <c r="F4" s="89"/>
      <c r="G4" s="2"/>
      <c r="H4" s="90"/>
      <c r="I4" s="90"/>
      <c r="K4" s="89"/>
      <c r="L4" s="2" t="s">
        <v>96</v>
      </c>
      <c r="M4" s="90"/>
      <c r="N4" s="90"/>
      <c r="P4" s="89"/>
      <c r="Q4" s="2" t="s">
        <v>96</v>
      </c>
      <c r="R4" s="90"/>
      <c r="S4" s="90"/>
      <c r="V4" s="2"/>
    </row>
    <row r="5" spans="1:24" x14ac:dyDescent="0.2">
      <c r="A5" s="89"/>
      <c r="B5" s="2"/>
      <c r="C5" s="90"/>
      <c r="D5" s="90"/>
      <c r="F5" s="89"/>
      <c r="H5" s="90"/>
      <c r="I5" s="90"/>
      <c r="K5" s="89"/>
      <c r="M5" s="90"/>
      <c r="N5" s="90"/>
      <c r="P5" s="89"/>
      <c r="R5" s="90"/>
      <c r="S5" s="90"/>
    </row>
    <row r="6" spans="1:24" x14ac:dyDescent="0.2">
      <c r="A6" s="89"/>
      <c r="B6" s="2"/>
      <c r="C6" s="90"/>
      <c r="D6" s="90"/>
      <c r="F6" s="89"/>
      <c r="H6" s="90"/>
      <c r="I6" s="90"/>
      <c r="K6" s="89"/>
      <c r="M6" s="90"/>
      <c r="N6" s="90"/>
      <c r="P6" s="89"/>
      <c r="R6" s="90"/>
      <c r="S6" s="90"/>
    </row>
    <row r="7" spans="1:24" x14ac:dyDescent="0.2">
      <c r="A7" s="89"/>
      <c r="B7" s="2"/>
      <c r="C7" s="90"/>
      <c r="D7" s="90"/>
      <c r="F7" s="89"/>
      <c r="H7" s="90"/>
      <c r="I7" s="90"/>
      <c r="K7" s="89"/>
      <c r="M7" s="90"/>
      <c r="N7" s="90"/>
      <c r="P7" s="89"/>
      <c r="R7" s="90"/>
      <c r="S7" s="90"/>
    </row>
    <row r="8" spans="1:24" x14ac:dyDescent="0.2">
      <c r="B8" s="2"/>
      <c r="C8" s="90"/>
      <c r="D8" s="90"/>
      <c r="H8" s="90"/>
      <c r="I8" s="90"/>
      <c r="K8" s="89"/>
      <c r="M8" s="90"/>
      <c r="N8" s="90"/>
      <c r="P8" s="89"/>
      <c r="R8" s="90"/>
      <c r="S8" s="90"/>
    </row>
    <row r="9" spans="1:24" x14ac:dyDescent="0.2">
      <c r="B9" s="2"/>
      <c r="C9" s="90"/>
      <c r="D9" s="90"/>
      <c r="H9" s="90"/>
      <c r="I9" s="90"/>
      <c r="K9" s="89"/>
      <c r="M9" s="90"/>
      <c r="N9" s="90"/>
      <c r="P9" s="89"/>
      <c r="R9" s="90"/>
      <c r="S9" s="90"/>
    </row>
    <row r="10" spans="1:24" x14ac:dyDescent="0.2">
      <c r="C10" s="90"/>
      <c r="D10" s="90"/>
    </row>
    <row r="11" spans="1:24" x14ac:dyDescent="0.2">
      <c r="B11" s="1" t="s">
        <v>113</v>
      </c>
    </row>
    <row r="12" spans="1:24" ht="15" x14ac:dyDescent="0.25">
      <c r="A12" s="163" t="s">
        <v>45</v>
      </c>
      <c r="B12" s="163"/>
      <c r="C12" s="163"/>
      <c r="D12" s="164">
        <f>SUM(C14:C25)</f>
        <v>2578.1999999999994</v>
      </c>
    </row>
    <row r="13" spans="1:24" ht="15" x14ac:dyDescent="0.25">
      <c r="A13" s="141"/>
      <c r="B13" s="141" t="s">
        <v>99</v>
      </c>
      <c r="C13" s="141" t="s">
        <v>100</v>
      </c>
      <c r="D13" s="162"/>
    </row>
    <row r="14" spans="1:24" ht="15" x14ac:dyDescent="0.25">
      <c r="A14" s="141"/>
      <c r="B14" s="141" t="s">
        <v>83</v>
      </c>
      <c r="C14" s="142">
        <v>214.85</v>
      </c>
      <c r="D14" s="162"/>
    </row>
    <row r="15" spans="1:24" ht="15" x14ac:dyDescent="0.25">
      <c r="A15" s="141"/>
      <c r="B15" s="141" t="s">
        <v>84</v>
      </c>
      <c r="C15" s="142">
        <v>214.85</v>
      </c>
      <c r="D15" s="162"/>
    </row>
    <row r="16" spans="1:24" ht="15" x14ac:dyDescent="0.25">
      <c r="A16" s="141"/>
      <c r="B16" s="141" t="s">
        <v>85</v>
      </c>
      <c r="C16" s="142">
        <v>214.85</v>
      </c>
      <c r="D16" s="162"/>
    </row>
    <row r="17" spans="1:4" ht="15" x14ac:dyDescent="0.25">
      <c r="A17" s="141"/>
      <c r="B17" s="141" t="s">
        <v>86</v>
      </c>
      <c r="C17" s="142">
        <v>214.85</v>
      </c>
      <c r="D17" s="162"/>
    </row>
    <row r="18" spans="1:4" ht="15" x14ac:dyDescent="0.25">
      <c r="A18" s="141"/>
      <c r="B18" s="141" t="s">
        <v>87</v>
      </c>
      <c r="C18" s="142">
        <v>214.85</v>
      </c>
      <c r="D18" s="162"/>
    </row>
    <row r="19" spans="1:4" ht="15" x14ac:dyDescent="0.25">
      <c r="A19" s="141"/>
      <c r="B19" s="141" t="s">
        <v>88</v>
      </c>
      <c r="C19" s="142">
        <v>214.85</v>
      </c>
      <c r="D19" s="162"/>
    </row>
    <row r="20" spans="1:4" ht="15" x14ac:dyDescent="0.25">
      <c r="A20" s="141"/>
      <c r="B20" s="141" t="s">
        <v>89</v>
      </c>
      <c r="C20" s="142">
        <v>214.85</v>
      </c>
      <c r="D20" s="162"/>
    </row>
    <row r="21" spans="1:4" ht="15" x14ac:dyDescent="0.25">
      <c r="A21" s="141"/>
      <c r="B21" s="141" t="s">
        <v>90</v>
      </c>
      <c r="C21" s="142">
        <v>214.85</v>
      </c>
      <c r="D21" s="162"/>
    </row>
    <row r="22" spans="1:4" ht="15" x14ac:dyDescent="0.25">
      <c r="A22" s="141"/>
      <c r="B22" s="141" t="s">
        <v>91</v>
      </c>
      <c r="C22" s="142">
        <v>214.85</v>
      </c>
      <c r="D22" s="162"/>
    </row>
    <row r="23" spans="1:4" ht="15" x14ac:dyDescent="0.25">
      <c r="A23" s="141"/>
      <c r="B23" s="141" t="s">
        <v>92</v>
      </c>
      <c r="C23" s="142">
        <v>214.85</v>
      </c>
      <c r="D23" s="162"/>
    </row>
    <row r="24" spans="1:4" ht="15" x14ac:dyDescent="0.25">
      <c r="A24" s="141"/>
      <c r="B24" s="141" t="s">
        <v>93</v>
      </c>
      <c r="C24" s="142">
        <v>214.85</v>
      </c>
      <c r="D24" s="162"/>
    </row>
    <row r="25" spans="1:4" ht="15" x14ac:dyDescent="0.25">
      <c r="A25" s="141"/>
      <c r="B25" s="141" t="s">
        <v>94</v>
      </c>
      <c r="C25" s="142">
        <v>214.85</v>
      </c>
      <c r="D25" s="162"/>
    </row>
    <row r="26" spans="1:4" ht="15" x14ac:dyDescent="0.25">
      <c r="C26" s="90"/>
      <c r="D26" s="162"/>
    </row>
    <row r="27" spans="1:4" ht="15" x14ac:dyDescent="0.25">
      <c r="C27" s="90"/>
      <c r="D27" s="162"/>
    </row>
    <row r="28" spans="1:4" ht="15" x14ac:dyDescent="0.25">
      <c r="C28" s="90"/>
      <c r="D28" s="162"/>
    </row>
    <row r="29" spans="1:4" ht="15" x14ac:dyDescent="0.25">
      <c r="A29" s="89"/>
      <c r="C29" s="90"/>
      <c r="D29" s="162"/>
    </row>
    <row r="30" spans="1:4" ht="15" x14ac:dyDescent="0.25">
      <c r="A30" s="163" t="s">
        <v>175</v>
      </c>
      <c r="B30" s="163"/>
      <c r="C30" s="164"/>
      <c r="D30" s="164">
        <f>SUM(C32:C40)</f>
        <v>990.85</v>
      </c>
    </row>
    <row r="31" spans="1:4" ht="15" x14ac:dyDescent="0.25">
      <c r="A31" s="143"/>
      <c r="B31" s="143"/>
      <c r="C31" s="144"/>
      <c r="D31" s="162"/>
    </row>
    <row r="32" spans="1:4" ht="15" x14ac:dyDescent="0.25">
      <c r="A32" s="143"/>
      <c r="B32" s="143" t="s">
        <v>117</v>
      </c>
      <c r="C32" s="144"/>
      <c r="D32" s="162"/>
    </row>
    <row r="33" spans="1:6" ht="15" x14ac:dyDescent="0.25">
      <c r="A33" s="143"/>
      <c r="B33" s="143"/>
      <c r="C33" s="144"/>
      <c r="D33" s="162"/>
    </row>
    <row r="34" spans="1:6" ht="15" x14ac:dyDescent="0.25">
      <c r="A34" s="143"/>
      <c r="B34" s="143" t="s">
        <v>118</v>
      </c>
      <c r="C34" s="144"/>
      <c r="D34" s="162"/>
      <c r="F34" s="89"/>
    </row>
    <row r="35" spans="1:6" ht="15" x14ac:dyDescent="0.25">
      <c r="A35" s="143"/>
      <c r="B35" s="145">
        <v>40753</v>
      </c>
      <c r="C35" s="144">
        <v>543.85</v>
      </c>
      <c r="D35" s="162"/>
      <c r="F35" s="89"/>
    </row>
    <row r="36" spans="1:6" ht="15" x14ac:dyDescent="0.25">
      <c r="A36" s="143"/>
      <c r="B36" s="143" t="s">
        <v>176</v>
      </c>
      <c r="C36" s="144"/>
      <c r="D36" s="162"/>
    </row>
    <row r="37" spans="1:6" ht="15" x14ac:dyDescent="0.25">
      <c r="A37" s="143"/>
      <c r="B37" s="145">
        <v>40750</v>
      </c>
      <c r="C37" s="144">
        <v>447</v>
      </c>
      <c r="D37" s="162"/>
    </row>
    <row r="38" spans="1:6" ht="15" x14ac:dyDescent="0.25">
      <c r="A38" s="143"/>
      <c r="D38" s="162"/>
    </row>
    <row r="39" spans="1:6" ht="15" x14ac:dyDescent="0.25">
      <c r="A39" s="143"/>
      <c r="D39" s="162"/>
    </row>
    <row r="40" spans="1:6" ht="15" x14ac:dyDescent="0.25">
      <c r="D40" s="162"/>
    </row>
    <row r="41" spans="1:6" ht="15" x14ac:dyDescent="0.25">
      <c r="A41" s="163" t="s">
        <v>44</v>
      </c>
      <c r="B41" s="163"/>
      <c r="C41" s="163"/>
      <c r="D41" s="164">
        <f>SUM(C43:C48)</f>
        <v>1196</v>
      </c>
    </row>
    <row r="42" spans="1:6" ht="15" x14ac:dyDescent="0.25">
      <c r="A42" s="158" t="s">
        <v>2</v>
      </c>
      <c r="B42" s="158"/>
      <c r="C42" s="159" t="s">
        <v>100</v>
      </c>
      <c r="D42" s="162"/>
    </row>
    <row r="43" spans="1:6" ht="15" x14ac:dyDescent="0.25">
      <c r="A43" s="160">
        <v>40946</v>
      </c>
      <c r="B43" s="161" t="s">
        <v>177</v>
      </c>
      <c r="C43" s="159">
        <v>60</v>
      </c>
      <c r="D43" s="162"/>
    </row>
    <row r="44" spans="1:6" ht="39" x14ac:dyDescent="0.25">
      <c r="A44" s="160">
        <v>40966</v>
      </c>
      <c r="B44" s="161" t="s">
        <v>180</v>
      </c>
      <c r="C44" s="159">
        <f xml:space="preserve"> 323+15+182</f>
        <v>520</v>
      </c>
      <c r="D44" s="162"/>
    </row>
    <row r="45" spans="1:6" ht="15" x14ac:dyDescent="0.25">
      <c r="A45" s="160">
        <v>40966</v>
      </c>
      <c r="B45" s="161" t="s">
        <v>181</v>
      </c>
      <c r="C45" s="159">
        <v>30</v>
      </c>
      <c r="D45" s="162"/>
    </row>
    <row r="46" spans="1:6" ht="26.25" x14ac:dyDescent="0.25">
      <c r="A46" s="160">
        <v>40983</v>
      </c>
      <c r="B46" s="161" t="s">
        <v>178</v>
      </c>
      <c r="C46" s="159">
        <v>10</v>
      </c>
      <c r="D46" s="162"/>
    </row>
    <row r="47" spans="1:6" ht="15" x14ac:dyDescent="0.25">
      <c r="A47" s="160">
        <v>40987</v>
      </c>
      <c r="B47" s="161" t="s">
        <v>179</v>
      </c>
      <c r="C47" s="159">
        <v>6</v>
      </c>
      <c r="D47" s="162"/>
    </row>
    <row r="48" spans="1:6" ht="51.75" x14ac:dyDescent="0.25">
      <c r="A48" s="160">
        <v>41054</v>
      </c>
      <c r="B48" s="161" t="s">
        <v>182</v>
      </c>
      <c r="C48" s="159">
        <f>313+60+15+182</f>
        <v>570</v>
      </c>
      <c r="D48" s="162"/>
    </row>
    <row r="49" spans="1:4" ht="15" x14ac:dyDescent="0.25">
      <c r="B49" s="140"/>
      <c r="C49" s="90"/>
      <c r="D49" s="162"/>
    </row>
    <row r="50" spans="1:4" ht="15" x14ac:dyDescent="0.25">
      <c r="A50" s="163" t="s">
        <v>183</v>
      </c>
      <c r="B50" s="165"/>
      <c r="C50" s="164"/>
      <c r="D50" s="164">
        <f>SUM(C50:C56)</f>
        <v>494.96000000000004</v>
      </c>
    </row>
    <row r="51" spans="1:4" ht="15" x14ac:dyDescent="0.25">
      <c r="A51" s="146">
        <v>40890</v>
      </c>
      <c r="B51" s="147" t="s">
        <v>184</v>
      </c>
      <c r="C51" s="148">
        <v>140</v>
      </c>
      <c r="D51" s="162"/>
    </row>
    <row r="52" spans="1:4" ht="15" x14ac:dyDescent="0.25">
      <c r="A52" s="146">
        <v>40836</v>
      </c>
      <c r="B52" s="147" t="s">
        <v>185</v>
      </c>
      <c r="C52" s="148">
        <v>99.99</v>
      </c>
      <c r="D52" s="162"/>
    </row>
    <row r="53" spans="1:4" ht="15" x14ac:dyDescent="0.25">
      <c r="A53" s="146">
        <v>40788</v>
      </c>
      <c r="B53" s="147" t="s">
        <v>186</v>
      </c>
      <c r="C53" s="148">
        <v>5</v>
      </c>
      <c r="D53" s="162"/>
    </row>
    <row r="54" spans="1:4" ht="15" x14ac:dyDescent="0.25">
      <c r="A54" s="146">
        <v>40750</v>
      </c>
      <c r="B54" s="147"/>
      <c r="C54" s="148">
        <v>23.99</v>
      </c>
      <c r="D54" s="162"/>
    </row>
    <row r="55" spans="1:4" ht="15" x14ac:dyDescent="0.25">
      <c r="A55" s="146">
        <v>40862</v>
      </c>
      <c r="B55" s="147" t="s">
        <v>187</v>
      </c>
      <c r="C55" s="148">
        <v>90</v>
      </c>
      <c r="D55" s="162"/>
    </row>
    <row r="56" spans="1:4" ht="15" x14ac:dyDescent="0.25">
      <c r="A56" s="146">
        <v>40929</v>
      </c>
      <c r="B56" s="147" t="s">
        <v>188</v>
      </c>
      <c r="C56" s="148">
        <v>135.97999999999999</v>
      </c>
      <c r="D56" s="162"/>
    </row>
    <row r="57" spans="1:4" ht="15" x14ac:dyDescent="0.25">
      <c r="B57" s="140"/>
      <c r="C57" s="90"/>
      <c r="D57" s="162"/>
    </row>
    <row r="58" spans="1:4" ht="15" x14ac:dyDescent="0.25">
      <c r="A58" s="163" t="s">
        <v>192</v>
      </c>
      <c r="B58" s="170"/>
      <c r="C58" s="170"/>
      <c r="D58" s="164">
        <f>SUM(C60:C63)</f>
        <v>61.92</v>
      </c>
    </row>
    <row r="59" spans="1:4" x14ac:dyDescent="0.2">
      <c r="B59" s="109"/>
      <c r="C59" s="109"/>
    </row>
    <row r="60" spans="1:4" x14ac:dyDescent="0.2">
      <c r="A60" s="89">
        <v>41004</v>
      </c>
      <c r="B60" s="109" t="s">
        <v>193</v>
      </c>
      <c r="C60" s="173">
        <v>34.32</v>
      </c>
    </row>
    <row r="61" spans="1:4" x14ac:dyDescent="0.2">
      <c r="A61" s="89">
        <v>40801</v>
      </c>
      <c r="B61" s="109" t="s">
        <v>194</v>
      </c>
      <c r="C61" s="173">
        <v>9.86</v>
      </c>
    </row>
    <row r="62" spans="1:4" x14ac:dyDescent="0.2">
      <c r="A62" s="89">
        <v>40777</v>
      </c>
      <c r="B62" s="109" t="s">
        <v>194</v>
      </c>
      <c r="C62" s="173">
        <v>9.86</v>
      </c>
    </row>
    <row r="63" spans="1:4" x14ac:dyDescent="0.2">
      <c r="A63" s="89">
        <v>40799</v>
      </c>
      <c r="B63" s="109" t="s">
        <v>194</v>
      </c>
      <c r="C63" s="173">
        <v>7.88</v>
      </c>
    </row>
    <row r="65" spans="1:4" s="174" customFormat="1" ht="5.25" customHeight="1" x14ac:dyDescent="0.25"/>
    <row r="66" spans="1:4" ht="15" x14ac:dyDescent="0.25">
      <c r="A66" s="163" t="s">
        <v>189</v>
      </c>
      <c r="B66" s="165"/>
      <c r="C66" s="163"/>
      <c r="D66" s="164">
        <f>SUM(C67:C76)</f>
        <v>1009.28</v>
      </c>
    </row>
    <row r="67" spans="1:4" x14ac:dyDescent="0.2">
      <c r="A67" s="149">
        <v>39729</v>
      </c>
      <c r="B67" s="150" t="s">
        <v>114</v>
      </c>
      <c r="C67" s="151">
        <v>188</v>
      </c>
    </row>
    <row r="68" spans="1:4" x14ac:dyDescent="0.2">
      <c r="A68" s="149">
        <v>40514</v>
      </c>
      <c r="B68" s="150" t="s">
        <v>115</v>
      </c>
      <c r="C68" s="151">
        <v>98</v>
      </c>
    </row>
    <row r="69" spans="1:4" ht="30" x14ac:dyDescent="0.2">
      <c r="A69" s="152">
        <v>40766</v>
      </c>
      <c r="B69" s="130" t="s">
        <v>14</v>
      </c>
      <c r="C69" s="153">
        <v>383.1</v>
      </c>
    </row>
    <row r="70" spans="1:4" x14ac:dyDescent="0.2">
      <c r="A70" s="154">
        <v>40809</v>
      </c>
      <c r="B70" s="155" t="s">
        <v>116</v>
      </c>
      <c r="C70" s="156">
        <f>15*5</f>
        <v>75</v>
      </c>
    </row>
    <row r="71" spans="1:4" ht="15" x14ac:dyDescent="0.2">
      <c r="A71" s="152">
        <v>40769</v>
      </c>
      <c r="B71" s="130" t="s">
        <v>13</v>
      </c>
      <c r="C71" s="153">
        <v>12</v>
      </c>
    </row>
    <row r="72" spans="1:4" x14ac:dyDescent="0.2">
      <c r="A72" s="149">
        <v>40813</v>
      </c>
      <c r="B72" s="150" t="s">
        <v>123</v>
      </c>
      <c r="C72" s="151">
        <v>60</v>
      </c>
    </row>
    <row r="73" spans="1:4" x14ac:dyDescent="0.2">
      <c r="A73" s="157"/>
      <c r="B73" s="150" t="s">
        <v>123</v>
      </c>
      <c r="C73" s="151">
        <v>154</v>
      </c>
    </row>
    <row r="74" spans="1:4" x14ac:dyDescent="0.2">
      <c r="A74" s="149">
        <v>40823</v>
      </c>
      <c r="B74" s="150" t="s">
        <v>125</v>
      </c>
      <c r="C74" s="151">
        <v>39.18</v>
      </c>
    </row>
    <row r="75" spans="1:4" ht="6" customHeight="1" thickBot="1" x14ac:dyDescent="0.3">
      <c r="A75" s="175"/>
      <c r="B75" s="175"/>
      <c r="C75" s="175"/>
      <c r="D75" s="175"/>
    </row>
    <row r="76" spans="1:4" ht="25.5" x14ac:dyDescent="0.2">
      <c r="A76" s="157" t="s">
        <v>126</v>
      </c>
      <c r="B76" s="166" t="s">
        <v>124</v>
      </c>
      <c r="C76" s="167">
        <f>'Mileage PAYG'!K131</f>
        <v>0</v>
      </c>
    </row>
    <row r="77" spans="1:4" ht="51.75" thickBot="1" x14ac:dyDescent="0.25">
      <c r="B77" s="168" t="s">
        <v>190</v>
      </c>
      <c r="C77" s="169">
        <f>'Mileage PAYG'!I131</f>
        <v>0</v>
      </c>
    </row>
    <row r="78" spans="1:4" x14ac:dyDescent="0.2">
      <c r="B78" s="109"/>
      <c r="C78" s="109"/>
    </row>
    <row r="80" spans="1:4" x14ac:dyDescent="0.2">
      <c r="B80" s="109"/>
      <c r="C80" s="109"/>
    </row>
    <row r="81" spans="1:4" ht="15" x14ac:dyDescent="0.25">
      <c r="A81" s="163" t="s">
        <v>127</v>
      </c>
      <c r="B81" s="170" t="s">
        <v>191</v>
      </c>
      <c r="C81" s="163"/>
      <c r="D81" s="170" t="e">
        <f>'Mileage PAYG'!#REF!</f>
        <v>#REF!</v>
      </c>
    </row>
    <row r="102" spans="2:3" x14ac:dyDescent="0.2">
      <c r="B102" s="109"/>
      <c r="C102" s="109"/>
    </row>
    <row r="103" spans="2:3" x14ac:dyDescent="0.2">
      <c r="B103" s="109"/>
      <c r="C103" s="109"/>
    </row>
    <row r="104" spans="2:3" x14ac:dyDescent="0.2">
      <c r="B104" s="109"/>
      <c r="C104" s="109"/>
    </row>
    <row r="105" spans="2:3" x14ac:dyDescent="0.2">
      <c r="B105" s="109"/>
      <c r="C105" s="109"/>
    </row>
    <row r="106" spans="2:3" x14ac:dyDescent="0.2">
      <c r="B106" s="109"/>
      <c r="C106" s="109"/>
    </row>
    <row r="107" spans="2:3" x14ac:dyDescent="0.2">
      <c r="B107" s="109"/>
      <c r="C107" s="109"/>
    </row>
    <row r="108" spans="2:3" x14ac:dyDescent="0.2">
      <c r="B108" s="109"/>
      <c r="C108" s="109"/>
    </row>
    <row r="109" spans="2:3" x14ac:dyDescent="0.2">
      <c r="B109" s="109"/>
      <c r="C109" s="109"/>
    </row>
    <row r="110" spans="2:3" x14ac:dyDescent="0.2">
      <c r="B110" s="109"/>
      <c r="C110" s="109"/>
    </row>
    <row r="111" spans="2:3" x14ac:dyDescent="0.2">
      <c r="B111" s="109"/>
      <c r="C111" s="109"/>
    </row>
    <row r="112" spans="2:3" x14ac:dyDescent="0.2">
      <c r="B112" s="109"/>
      <c r="C112" s="109"/>
    </row>
    <row r="113" spans="2:3" x14ac:dyDescent="0.2">
      <c r="B113" s="109"/>
      <c r="C113" s="109"/>
    </row>
    <row r="114" spans="2:3" x14ac:dyDescent="0.2">
      <c r="B114" s="109"/>
      <c r="C114" s="109"/>
    </row>
    <row r="115" spans="2:3" x14ac:dyDescent="0.2">
      <c r="B115" s="109"/>
      <c r="C115" s="109"/>
    </row>
    <row r="116" spans="2:3" x14ac:dyDescent="0.2">
      <c r="B116" s="109"/>
      <c r="C116" s="109"/>
    </row>
    <row r="117" spans="2:3" x14ac:dyDescent="0.2">
      <c r="B117" s="109"/>
      <c r="C117" s="109"/>
    </row>
    <row r="118" spans="2:3" x14ac:dyDescent="0.2">
      <c r="B118" s="109"/>
      <c r="C118" s="109"/>
    </row>
    <row r="119" spans="2:3" x14ac:dyDescent="0.2">
      <c r="B119" s="109"/>
      <c r="C119" s="109"/>
    </row>
    <row r="120" spans="2:3" x14ac:dyDescent="0.2">
      <c r="B120" s="109"/>
      <c r="C120" s="109"/>
    </row>
    <row r="121" spans="2:3" x14ac:dyDescent="0.2">
      <c r="B121" s="109"/>
      <c r="C121" s="109"/>
    </row>
    <row r="122" spans="2:3" x14ac:dyDescent="0.2">
      <c r="B122" s="109"/>
      <c r="C122" s="109"/>
    </row>
  </sheetData>
  <pageMargins left="0.7" right="0.7" top="0.75" bottom="0.75" header="0.3" footer="0.3"/>
  <pageSetup paperSize="9" scale="41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zoomScaleNormal="100" workbookViewId="0">
      <selection activeCell="F35" sqref="F35"/>
    </sheetView>
  </sheetViews>
  <sheetFormatPr defaultRowHeight="12.75" x14ac:dyDescent="0.2"/>
  <cols>
    <col min="1" max="1" width="11.7109375" style="9" customWidth="1"/>
    <col min="2" max="2" width="10.85546875" style="111" customWidth="1"/>
    <col min="3" max="3" width="26.28515625" style="111" customWidth="1"/>
    <col min="4" max="4" width="9.28515625" style="111" customWidth="1"/>
    <col min="5" max="5" width="10" style="111" customWidth="1"/>
    <col min="6" max="6" width="9.85546875" style="111" customWidth="1"/>
    <col min="7" max="7" width="10.28515625" style="111" customWidth="1"/>
    <col min="8" max="8" width="9.42578125" style="111" customWidth="1"/>
    <col min="9" max="9" width="8" style="111" customWidth="1"/>
    <col min="10" max="10" width="8.85546875" style="111"/>
    <col min="11" max="11" width="10.28515625" style="46" customWidth="1"/>
    <col min="12" max="12" width="18.140625" style="111" customWidth="1"/>
    <col min="13" max="14" width="9" style="111" customWidth="1"/>
    <col min="15" max="15" width="9" style="171" customWidth="1"/>
    <col min="16" max="22" width="9" style="111" customWidth="1"/>
    <col min="23" max="255" width="8.85546875" style="111"/>
    <col min="256" max="256" width="9" style="111" customWidth="1"/>
    <col min="257" max="257" width="10.85546875" style="111" customWidth="1"/>
    <col min="258" max="258" width="20.28515625" style="111" customWidth="1"/>
    <col min="259" max="259" width="6.28515625" style="111" customWidth="1"/>
    <col min="260" max="260" width="10" style="111" customWidth="1"/>
    <col min="261" max="261" width="9.85546875" style="111" customWidth="1"/>
    <col min="262" max="262" width="7.42578125" style="111" customWidth="1"/>
    <col min="263" max="263" width="9.42578125" style="111" customWidth="1"/>
    <col min="264" max="264" width="6.7109375" style="111" customWidth="1"/>
    <col min="265" max="511" width="8.85546875" style="111"/>
    <col min="512" max="512" width="9" style="111" customWidth="1"/>
    <col min="513" max="513" width="10.85546875" style="111" customWidth="1"/>
    <col min="514" max="514" width="20.28515625" style="111" customWidth="1"/>
    <col min="515" max="515" width="6.28515625" style="111" customWidth="1"/>
    <col min="516" max="516" width="10" style="111" customWidth="1"/>
    <col min="517" max="517" width="9.85546875" style="111" customWidth="1"/>
    <col min="518" max="518" width="7.42578125" style="111" customWidth="1"/>
    <col min="519" max="519" width="9.42578125" style="111" customWidth="1"/>
    <col min="520" max="520" width="6.7109375" style="111" customWidth="1"/>
    <col min="521" max="767" width="8.85546875" style="111"/>
    <col min="768" max="768" width="9" style="111" customWidth="1"/>
    <col min="769" max="769" width="10.85546875" style="111" customWidth="1"/>
    <col min="770" max="770" width="20.28515625" style="111" customWidth="1"/>
    <col min="771" max="771" width="6.28515625" style="111" customWidth="1"/>
    <col min="772" max="772" width="10" style="111" customWidth="1"/>
    <col min="773" max="773" width="9.85546875" style="111" customWidth="1"/>
    <col min="774" max="774" width="7.42578125" style="111" customWidth="1"/>
    <col min="775" max="775" width="9.42578125" style="111" customWidth="1"/>
    <col min="776" max="776" width="6.7109375" style="111" customWidth="1"/>
    <col min="777" max="1023" width="8.85546875" style="111"/>
    <col min="1024" max="1024" width="9" style="111" customWidth="1"/>
    <col min="1025" max="1025" width="10.85546875" style="111" customWidth="1"/>
    <col min="1026" max="1026" width="20.28515625" style="111" customWidth="1"/>
    <col min="1027" max="1027" width="6.28515625" style="111" customWidth="1"/>
    <col min="1028" max="1028" width="10" style="111" customWidth="1"/>
    <col min="1029" max="1029" width="9.85546875" style="111" customWidth="1"/>
    <col min="1030" max="1030" width="7.42578125" style="111" customWidth="1"/>
    <col min="1031" max="1031" width="9.42578125" style="111" customWidth="1"/>
    <col min="1032" max="1032" width="6.7109375" style="111" customWidth="1"/>
    <col min="1033" max="1279" width="8.85546875" style="111"/>
    <col min="1280" max="1280" width="9" style="111" customWidth="1"/>
    <col min="1281" max="1281" width="10.85546875" style="111" customWidth="1"/>
    <col min="1282" max="1282" width="20.28515625" style="111" customWidth="1"/>
    <col min="1283" max="1283" width="6.28515625" style="111" customWidth="1"/>
    <col min="1284" max="1284" width="10" style="111" customWidth="1"/>
    <col min="1285" max="1285" width="9.85546875" style="111" customWidth="1"/>
    <col min="1286" max="1286" width="7.42578125" style="111" customWidth="1"/>
    <col min="1287" max="1287" width="9.42578125" style="111" customWidth="1"/>
    <col min="1288" max="1288" width="6.7109375" style="111" customWidth="1"/>
    <col min="1289" max="1535" width="8.85546875" style="111"/>
    <col min="1536" max="1536" width="9" style="111" customWidth="1"/>
    <col min="1537" max="1537" width="10.85546875" style="111" customWidth="1"/>
    <col min="1538" max="1538" width="20.28515625" style="111" customWidth="1"/>
    <col min="1539" max="1539" width="6.28515625" style="111" customWidth="1"/>
    <col min="1540" max="1540" width="10" style="111" customWidth="1"/>
    <col min="1541" max="1541" width="9.85546875" style="111" customWidth="1"/>
    <col min="1542" max="1542" width="7.42578125" style="111" customWidth="1"/>
    <col min="1543" max="1543" width="9.42578125" style="111" customWidth="1"/>
    <col min="1544" max="1544" width="6.7109375" style="111" customWidth="1"/>
    <col min="1545" max="1791" width="8.85546875" style="111"/>
    <col min="1792" max="1792" width="9" style="111" customWidth="1"/>
    <col min="1793" max="1793" width="10.85546875" style="111" customWidth="1"/>
    <col min="1794" max="1794" width="20.28515625" style="111" customWidth="1"/>
    <col min="1795" max="1795" width="6.28515625" style="111" customWidth="1"/>
    <col min="1796" max="1796" width="10" style="111" customWidth="1"/>
    <col min="1797" max="1797" width="9.85546875" style="111" customWidth="1"/>
    <col min="1798" max="1798" width="7.42578125" style="111" customWidth="1"/>
    <col min="1799" max="1799" width="9.42578125" style="111" customWidth="1"/>
    <col min="1800" max="1800" width="6.7109375" style="111" customWidth="1"/>
    <col min="1801" max="2047" width="8.85546875" style="111"/>
    <col min="2048" max="2048" width="9" style="111" customWidth="1"/>
    <col min="2049" max="2049" width="10.85546875" style="111" customWidth="1"/>
    <col min="2050" max="2050" width="20.28515625" style="111" customWidth="1"/>
    <col min="2051" max="2051" width="6.28515625" style="111" customWidth="1"/>
    <col min="2052" max="2052" width="10" style="111" customWidth="1"/>
    <col min="2053" max="2053" width="9.85546875" style="111" customWidth="1"/>
    <col min="2054" max="2054" width="7.42578125" style="111" customWidth="1"/>
    <col min="2055" max="2055" width="9.42578125" style="111" customWidth="1"/>
    <col min="2056" max="2056" width="6.7109375" style="111" customWidth="1"/>
    <col min="2057" max="2303" width="8.85546875" style="111"/>
    <col min="2304" max="2304" width="9" style="111" customWidth="1"/>
    <col min="2305" max="2305" width="10.85546875" style="111" customWidth="1"/>
    <col min="2306" max="2306" width="20.28515625" style="111" customWidth="1"/>
    <col min="2307" max="2307" width="6.28515625" style="111" customWidth="1"/>
    <col min="2308" max="2308" width="10" style="111" customWidth="1"/>
    <col min="2309" max="2309" width="9.85546875" style="111" customWidth="1"/>
    <col min="2310" max="2310" width="7.42578125" style="111" customWidth="1"/>
    <col min="2311" max="2311" width="9.42578125" style="111" customWidth="1"/>
    <col min="2312" max="2312" width="6.7109375" style="111" customWidth="1"/>
    <col min="2313" max="2559" width="8.85546875" style="111"/>
    <col min="2560" max="2560" width="9" style="111" customWidth="1"/>
    <col min="2561" max="2561" width="10.85546875" style="111" customWidth="1"/>
    <col min="2562" max="2562" width="20.28515625" style="111" customWidth="1"/>
    <col min="2563" max="2563" width="6.28515625" style="111" customWidth="1"/>
    <col min="2564" max="2564" width="10" style="111" customWidth="1"/>
    <col min="2565" max="2565" width="9.85546875" style="111" customWidth="1"/>
    <col min="2566" max="2566" width="7.42578125" style="111" customWidth="1"/>
    <col min="2567" max="2567" width="9.42578125" style="111" customWidth="1"/>
    <col min="2568" max="2568" width="6.7109375" style="111" customWidth="1"/>
    <col min="2569" max="2815" width="8.85546875" style="111"/>
    <col min="2816" max="2816" width="9" style="111" customWidth="1"/>
    <col min="2817" max="2817" width="10.85546875" style="111" customWidth="1"/>
    <col min="2818" max="2818" width="20.28515625" style="111" customWidth="1"/>
    <col min="2819" max="2819" width="6.28515625" style="111" customWidth="1"/>
    <col min="2820" max="2820" width="10" style="111" customWidth="1"/>
    <col min="2821" max="2821" width="9.85546875" style="111" customWidth="1"/>
    <col min="2822" max="2822" width="7.42578125" style="111" customWidth="1"/>
    <col min="2823" max="2823" width="9.42578125" style="111" customWidth="1"/>
    <col min="2824" max="2824" width="6.7109375" style="111" customWidth="1"/>
    <col min="2825" max="3071" width="8.85546875" style="111"/>
    <col min="3072" max="3072" width="9" style="111" customWidth="1"/>
    <col min="3073" max="3073" width="10.85546875" style="111" customWidth="1"/>
    <col min="3074" max="3074" width="20.28515625" style="111" customWidth="1"/>
    <col min="3075" max="3075" width="6.28515625" style="111" customWidth="1"/>
    <col min="3076" max="3076" width="10" style="111" customWidth="1"/>
    <col min="3077" max="3077" width="9.85546875" style="111" customWidth="1"/>
    <col min="3078" max="3078" width="7.42578125" style="111" customWidth="1"/>
    <col min="3079" max="3079" width="9.42578125" style="111" customWidth="1"/>
    <col min="3080" max="3080" width="6.7109375" style="111" customWidth="1"/>
    <col min="3081" max="3327" width="8.85546875" style="111"/>
    <col min="3328" max="3328" width="9" style="111" customWidth="1"/>
    <col min="3329" max="3329" width="10.85546875" style="111" customWidth="1"/>
    <col min="3330" max="3330" width="20.28515625" style="111" customWidth="1"/>
    <col min="3331" max="3331" width="6.28515625" style="111" customWidth="1"/>
    <col min="3332" max="3332" width="10" style="111" customWidth="1"/>
    <col min="3333" max="3333" width="9.85546875" style="111" customWidth="1"/>
    <col min="3334" max="3334" width="7.42578125" style="111" customWidth="1"/>
    <col min="3335" max="3335" width="9.42578125" style="111" customWidth="1"/>
    <col min="3336" max="3336" width="6.7109375" style="111" customWidth="1"/>
    <col min="3337" max="3583" width="8.85546875" style="111"/>
    <col min="3584" max="3584" width="9" style="111" customWidth="1"/>
    <col min="3585" max="3585" width="10.85546875" style="111" customWidth="1"/>
    <col min="3586" max="3586" width="20.28515625" style="111" customWidth="1"/>
    <col min="3587" max="3587" width="6.28515625" style="111" customWidth="1"/>
    <col min="3588" max="3588" width="10" style="111" customWidth="1"/>
    <col min="3589" max="3589" width="9.85546875" style="111" customWidth="1"/>
    <col min="3590" max="3590" width="7.42578125" style="111" customWidth="1"/>
    <col min="3591" max="3591" width="9.42578125" style="111" customWidth="1"/>
    <col min="3592" max="3592" width="6.7109375" style="111" customWidth="1"/>
    <col min="3593" max="3839" width="8.85546875" style="111"/>
    <col min="3840" max="3840" width="9" style="111" customWidth="1"/>
    <col min="3841" max="3841" width="10.85546875" style="111" customWidth="1"/>
    <col min="3842" max="3842" width="20.28515625" style="111" customWidth="1"/>
    <col min="3843" max="3843" width="6.28515625" style="111" customWidth="1"/>
    <col min="3844" max="3844" width="10" style="111" customWidth="1"/>
    <col min="3845" max="3845" width="9.85546875" style="111" customWidth="1"/>
    <col min="3846" max="3846" width="7.42578125" style="111" customWidth="1"/>
    <col min="3847" max="3847" width="9.42578125" style="111" customWidth="1"/>
    <col min="3848" max="3848" width="6.7109375" style="111" customWidth="1"/>
    <col min="3849" max="4095" width="8.85546875" style="111"/>
    <col min="4096" max="4096" width="9" style="111" customWidth="1"/>
    <col min="4097" max="4097" width="10.85546875" style="111" customWidth="1"/>
    <col min="4098" max="4098" width="20.28515625" style="111" customWidth="1"/>
    <col min="4099" max="4099" width="6.28515625" style="111" customWidth="1"/>
    <col min="4100" max="4100" width="10" style="111" customWidth="1"/>
    <col min="4101" max="4101" width="9.85546875" style="111" customWidth="1"/>
    <col min="4102" max="4102" width="7.42578125" style="111" customWidth="1"/>
    <col min="4103" max="4103" width="9.42578125" style="111" customWidth="1"/>
    <col min="4104" max="4104" width="6.7109375" style="111" customWidth="1"/>
    <col min="4105" max="4351" width="8.85546875" style="111"/>
    <col min="4352" max="4352" width="9" style="111" customWidth="1"/>
    <col min="4353" max="4353" width="10.85546875" style="111" customWidth="1"/>
    <col min="4354" max="4354" width="20.28515625" style="111" customWidth="1"/>
    <col min="4355" max="4355" width="6.28515625" style="111" customWidth="1"/>
    <col min="4356" max="4356" width="10" style="111" customWidth="1"/>
    <col min="4357" max="4357" width="9.85546875" style="111" customWidth="1"/>
    <col min="4358" max="4358" width="7.42578125" style="111" customWidth="1"/>
    <col min="4359" max="4359" width="9.42578125" style="111" customWidth="1"/>
    <col min="4360" max="4360" width="6.7109375" style="111" customWidth="1"/>
    <col min="4361" max="4607" width="8.85546875" style="111"/>
    <col min="4608" max="4608" width="9" style="111" customWidth="1"/>
    <col min="4609" max="4609" width="10.85546875" style="111" customWidth="1"/>
    <col min="4610" max="4610" width="20.28515625" style="111" customWidth="1"/>
    <col min="4611" max="4611" width="6.28515625" style="111" customWidth="1"/>
    <col min="4612" max="4612" width="10" style="111" customWidth="1"/>
    <col min="4613" max="4613" width="9.85546875" style="111" customWidth="1"/>
    <col min="4614" max="4614" width="7.42578125" style="111" customWidth="1"/>
    <col min="4615" max="4615" width="9.42578125" style="111" customWidth="1"/>
    <col min="4616" max="4616" width="6.7109375" style="111" customWidth="1"/>
    <col min="4617" max="4863" width="8.85546875" style="111"/>
    <col min="4864" max="4864" width="9" style="111" customWidth="1"/>
    <col min="4865" max="4865" width="10.85546875" style="111" customWidth="1"/>
    <col min="4866" max="4866" width="20.28515625" style="111" customWidth="1"/>
    <col min="4867" max="4867" width="6.28515625" style="111" customWidth="1"/>
    <col min="4868" max="4868" width="10" style="111" customWidth="1"/>
    <col min="4869" max="4869" width="9.85546875" style="111" customWidth="1"/>
    <col min="4870" max="4870" width="7.42578125" style="111" customWidth="1"/>
    <col min="4871" max="4871" width="9.42578125" style="111" customWidth="1"/>
    <col min="4872" max="4872" width="6.7109375" style="111" customWidth="1"/>
    <col min="4873" max="5119" width="8.85546875" style="111"/>
    <col min="5120" max="5120" width="9" style="111" customWidth="1"/>
    <col min="5121" max="5121" width="10.85546875" style="111" customWidth="1"/>
    <col min="5122" max="5122" width="20.28515625" style="111" customWidth="1"/>
    <col min="5123" max="5123" width="6.28515625" style="111" customWidth="1"/>
    <col min="5124" max="5124" width="10" style="111" customWidth="1"/>
    <col min="5125" max="5125" width="9.85546875" style="111" customWidth="1"/>
    <col min="5126" max="5126" width="7.42578125" style="111" customWidth="1"/>
    <col min="5127" max="5127" width="9.42578125" style="111" customWidth="1"/>
    <col min="5128" max="5128" width="6.7109375" style="111" customWidth="1"/>
    <col min="5129" max="5375" width="8.85546875" style="111"/>
    <col min="5376" max="5376" width="9" style="111" customWidth="1"/>
    <col min="5377" max="5377" width="10.85546875" style="111" customWidth="1"/>
    <col min="5378" max="5378" width="20.28515625" style="111" customWidth="1"/>
    <col min="5379" max="5379" width="6.28515625" style="111" customWidth="1"/>
    <col min="5380" max="5380" width="10" style="111" customWidth="1"/>
    <col min="5381" max="5381" width="9.85546875" style="111" customWidth="1"/>
    <col min="5382" max="5382" width="7.42578125" style="111" customWidth="1"/>
    <col min="5383" max="5383" width="9.42578125" style="111" customWidth="1"/>
    <col min="5384" max="5384" width="6.7109375" style="111" customWidth="1"/>
    <col min="5385" max="5631" width="8.85546875" style="111"/>
    <col min="5632" max="5632" width="9" style="111" customWidth="1"/>
    <col min="5633" max="5633" width="10.85546875" style="111" customWidth="1"/>
    <col min="5634" max="5634" width="20.28515625" style="111" customWidth="1"/>
    <col min="5635" max="5635" width="6.28515625" style="111" customWidth="1"/>
    <col min="5636" max="5636" width="10" style="111" customWidth="1"/>
    <col min="5637" max="5637" width="9.85546875" style="111" customWidth="1"/>
    <col min="5638" max="5638" width="7.42578125" style="111" customWidth="1"/>
    <col min="5639" max="5639" width="9.42578125" style="111" customWidth="1"/>
    <col min="5640" max="5640" width="6.7109375" style="111" customWidth="1"/>
    <col min="5641" max="5887" width="8.85546875" style="111"/>
    <col min="5888" max="5888" width="9" style="111" customWidth="1"/>
    <col min="5889" max="5889" width="10.85546875" style="111" customWidth="1"/>
    <col min="5890" max="5890" width="20.28515625" style="111" customWidth="1"/>
    <col min="5891" max="5891" width="6.28515625" style="111" customWidth="1"/>
    <col min="5892" max="5892" width="10" style="111" customWidth="1"/>
    <col min="5893" max="5893" width="9.85546875" style="111" customWidth="1"/>
    <col min="5894" max="5894" width="7.42578125" style="111" customWidth="1"/>
    <col min="5895" max="5895" width="9.42578125" style="111" customWidth="1"/>
    <col min="5896" max="5896" width="6.7109375" style="111" customWidth="1"/>
    <col min="5897" max="6143" width="8.85546875" style="111"/>
    <col min="6144" max="6144" width="9" style="111" customWidth="1"/>
    <col min="6145" max="6145" width="10.85546875" style="111" customWidth="1"/>
    <col min="6146" max="6146" width="20.28515625" style="111" customWidth="1"/>
    <col min="6147" max="6147" width="6.28515625" style="111" customWidth="1"/>
    <col min="6148" max="6148" width="10" style="111" customWidth="1"/>
    <col min="6149" max="6149" width="9.85546875" style="111" customWidth="1"/>
    <col min="6150" max="6150" width="7.42578125" style="111" customWidth="1"/>
    <col min="6151" max="6151" width="9.42578125" style="111" customWidth="1"/>
    <col min="6152" max="6152" width="6.7109375" style="111" customWidth="1"/>
    <col min="6153" max="6399" width="8.85546875" style="111"/>
    <col min="6400" max="6400" width="9" style="111" customWidth="1"/>
    <col min="6401" max="6401" width="10.85546875" style="111" customWidth="1"/>
    <col min="6402" max="6402" width="20.28515625" style="111" customWidth="1"/>
    <col min="6403" max="6403" width="6.28515625" style="111" customWidth="1"/>
    <col min="6404" max="6404" width="10" style="111" customWidth="1"/>
    <col min="6405" max="6405" width="9.85546875" style="111" customWidth="1"/>
    <col min="6406" max="6406" width="7.42578125" style="111" customWidth="1"/>
    <col min="6407" max="6407" width="9.42578125" style="111" customWidth="1"/>
    <col min="6408" max="6408" width="6.7109375" style="111" customWidth="1"/>
    <col min="6409" max="6655" width="8.85546875" style="111"/>
    <col min="6656" max="6656" width="9" style="111" customWidth="1"/>
    <col min="6657" max="6657" width="10.85546875" style="111" customWidth="1"/>
    <col min="6658" max="6658" width="20.28515625" style="111" customWidth="1"/>
    <col min="6659" max="6659" width="6.28515625" style="111" customWidth="1"/>
    <col min="6660" max="6660" width="10" style="111" customWidth="1"/>
    <col min="6661" max="6661" width="9.85546875" style="111" customWidth="1"/>
    <col min="6662" max="6662" width="7.42578125" style="111" customWidth="1"/>
    <col min="6663" max="6663" width="9.42578125" style="111" customWidth="1"/>
    <col min="6664" max="6664" width="6.7109375" style="111" customWidth="1"/>
    <col min="6665" max="6911" width="8.85546875" style="111"/>
    <col min="6912" max="6912" width="9" style="111" customWidth="1"/>
    <col min="6913" max="6913" width="10.85546875" style="111" customWidth="1"/>
    <col min="6914" max="6914" width="20.28515625" style="111" customWidth="1"/>
    <col min="6915" max="6915" width="6.28515625" style="111" customWidth="1"/>
    <col min="6916" max="6916" width="10" style="111" customWidth="1"/>
    <col min="6917" max="6917" width="9.85546875" style="111" customWidth="1"/>
    <col min="6918" max="6918" width="7.42578125" style="111" customWidth="1"/>
    <col min="6919" max="6919" width="9.42578125" style="111" customWidth="1"/>
    <col min="6920" max="6920" width="6.7109375" style="111" customWidth="1"/>
    <col min="6921" max="7167" width="8.85546875" style="111"/>
    <col min="7168" max="7168" width="9" style="111" customWidth="1"/>
    <col min="7169" max="7169" width="10.85546875" style="111" customWidth="1"/>
    <col min="7170" max="7170" width="20.28515625" style="111" customWidth="1"/>
    <col min="7171" max="7171" width="6.28515625" style="111" customWidth="1"/>
    <col min="7172" max="7172" width="10" style="111" customWidth="1"/>
    <col min="7173" max="7173" width="9.85546875" style="111" customWidth="1"/>
    <col min="7174" max="7174" width="7.42578125" style="111" customWidth="1"/>
    <col min="7175" max="7175" width="9.42578125" style="111" customWidth="1"/>
    <col min="7176" max="7176" width="6.7109375" style="111" customWidth="1"/>
    <col min="7177" max="7423" width="8.85546875" style="111"/>
    <col min="7424" max="7424" width="9" style="111" customWidth="1"/>
    <col min="7425" max="7425" width="10.85546875" style="111" customWidth="1"/>
    <col min="7426" max="7426" width="20.28515625" style="111" customWidth="1"/>
    <col min="7427" max="7427" width="6.28515625" style="111" customWidth="1"/>
    <col min="7428" max="7428" width="10" style="111" customWidth="1"/>
    <col min="7429" max="7429" width="9.85546875" style="111" customWidth="1"/>
    <col min="7430" max="7430" width="7.42578125" style="111" customWidth="1"/>
    <col min="7431" max="7431" width="9.42578125" style="111" customWidth="1"/>
    <col min="7432" max="7432" width="6.7109375" style="111" customWidth="1"/>
    <col min="7433" max="7679" width="8.85546875" style="111"/>
    <col min="7680" max="7680" width="9" style="111" customWidth="1"/>
    <col min="7681" max="7681" width="10.85546875" style="111" customWidth="1"/>
    <col min="7682" max="7682" width="20.28515625" style="111" customWidth="1"/>
    <col min="7683" max="7683" width="6.28515625" style="111" customWidth="1"/>
    <col min="7684" max="7684" width="10" style="111" customWidth="1"/>
    <col min="7685" max="7685" width="9.85546875" style="111" customWidth="1"/>
    <col min="7686" max="7686" width="7.42578125" style="111" customWidth="1"/>
    <col min="7687" max="7687" width="9.42578125" style="111" customWidth="1"/>
    <col min="7688" max="7688" width="6.7109375" style="111" customWidth="1"/>
    <col min="7689" max="7935" width="8.85546875" style="111"/>
    <col min="7936" max="7936" width="9" style="111" customWidth="1"/>
    <col min="7937" max="7937" width="10.85546875" style="111" customWidth="1"/>
    <col min="7938" max="7938" width="20.28515625" style="111" customWidth="1"/>
    <col min="7939" max="7939" width="6.28515625" style="111" customWidth="1"/>
    <col min="7940" max="7940" width="10" style="111" customWidth="1"/>
    <col min="7941" max="7941" width="9.85546875" style="111" customWidth="1"/>
    <col min="7942" max="7942" width="7.42578125" style="111" customWidth="1"/>
    <col min="7943" max="7943" width="9.42578125" style="111" customWidth="1"/>
    <col min="7944" max="7944" width="6.7109375" style="111" customWidth="1"/>
    <col min="7945" max="8191" width="8.85546875" style="111"/>
    <col min="8192" max="8192" width="9" style="111" customWidth="1"/>
    <col min="8193" max="8193" width="10.85546875" style="111" customWidth="1"/>
    <col min="8194" max="8194" width="20.28515625" style="111" customWidth="1"/>
    <col min="8195" max="8195" width="6.28515625" style="111" customWidth="1"/>
    <col min="8196" max="8196" width="10" style="111" customWidth="1"/>
    <col min="8197" max="8197" width="9.85546875" style="111" customWidth="1"/>
    <col min="8198" max="8198" width="7.42578125" style="111" customWidth="1"/>
    <col min="8199" max="8199" width="9.42578125" style="111" customWidth="1"/>
    <col min="8200" max="8200" width="6.7109375" style="111" customWidth="1"/>
    <col min="8201" max="8447" width="8.85546875" style="111"/>
    <col min="8448" max="8448" width="9" style="111" customWidth="1"/>
    <col min="8449" max="8449" width="10.85546875" style="111" customWidth="1"/>
    <col min="8450" max="8450" width="20.28515625" style="111" customWidth="1"/>
    <col min="8451" max="8451" width="6.28515625" style="111" customWidth="1"/>
    <col min="8452" max="8452" width="10" style="111" customWidth="1"/>
    <col min="8453" max="8453" width="9.85546875" style="111" customWidth="1"/>
    <col min="8454" max="8454" width="7.42578125" style="111" customWidth="1"/>
    <col min="8455" max="8455" width="9.42578125" style="111" customWidth="1"/>
    <col min="8456" max="8456" width="6.7109375" style="111" customWidth="1"/>
    <col min="8457" max="8703" width="8.85546875" style="111"/>
    <col min="8704" max="8704" width="9" style="111" customWidth="1"/>
    <col min="8705" max="8705" width="10.85546875" style="111" customWidth="1"/>
    <col min="8706" max="8706" width="20.28515625" style="111" customWidth="1"/>
    <col min="8707" max="8707" width="6.28515625" style="111" customWidth="1"/>
    <col min="8708" max="8708" width="10" style="111" customWidth="1"/>
    <col min="8709" max="8709" width="9.85546875" style="111" customWidth="1"/>
    <col min="8710" max="8710" width="7.42578125" style="111" customWidth="1"/>
    <col min="8711" max="8711" width="9.42578125" style="111" customWidth="1"/>
    <col min="8712" max="8712" width="6.7109375" style="111" customWidth="1"/>
    <col min="8713" max="8959" width="8.85546875" style="111"/>
    <col min="8960" max="8960" width="9" style="111" customWidth="1"/>
    <col min="8961" max="8961" width="10.85546875" style="111" customWidth="1"/>
    <col min="8962" max="8962" width="20.28515625" style="111" customWidth="1"/>
    <col min="8963" max="8963" width="6.28515625" style="111" customWidth="1"/>
    <col min="8964" max="8964" width="10" style="111" customWidth="1"/>
    <col min="8965" max="8965" width="9.85546875" style="111" customWidth="1"/>
    <col min="8966" max="8966" width="7.42578125" style="111" customWidth="1"/>
    <col min="8967" max="8967" width="9.42578125" style="111" customWidth="1"/>
    <col min="8968" max="8968" width="6.7109375" style="111" customWidth="1"/>
    <col min="8969" max="9215" width="8.85546875" style="111"/>
    <col min="9216" max="9216" width="9" style="111" customWidth="1"/>
    <col min="9217" max="9217" width="10.85546875" style="111" customWidth="1"/>
    <col min="9218" max="9218" width="20.28515625" style="111" customWidth="1"/>
    <col min="9219" max="9219" width="6.28515625" style="111" customWidth="1"/>
    <col min="9220" max="9220" width="10" style="111" customWidth="1"/>
    <col min="9221" max="9221" width="9.85546875" style="111" customWidth="1"/>
    <col min="9222" max="9222" width="7.42578125" style="111" customWidth="1"/>
    <col min="9223" max="9223" width="9.42578125" style="111" customWidth="1"/>
    <col min="9224" max="9224" width="6.7109375" style="111" customWidth="1"/>
    <col min="9225" max="9471" width="8.85546875" style="111"/>
    <col min="9472" max="9472" width="9" style="111" customWidth="1"/>
    <col min="9473" max="9473" width="10.85546875" style="111" customWidth="1"/>
    <col min="9474" max="9474" width="20.28515625" style="111" customWidth="1"/>
    <col min="9475" max="9475" width="6.28515625" style="111" customWidth="1"/>
    <col min="9476" max="9476" width="10" style="111" customWidth="1"/>
    <col min="9477" max="9477" width="9.85546875" style="111" customWidth="1"/>
    <col min="9478" max="9478" width="7.42578125" style="111" customWidth="1"/>
    <col min="9479" max="9479" width="9.42578125" style="111" customWidth="1"/>
    <col min="9480" max="9480" width="6.7109375" style="111" customWidth="1"/>
    <col min="9481" max="9727" width="8.85546875" style="111"/>
    <col min="9728" max="9728" width="9" style="111" customWidth="1"/>
    <col min="9729" max="9729" width="10.85546875" style="111" customWidth="1"/>
    <col min="9730" max="9730" width="20.28515625" style="111" customWidth="1"/>
    <col min="9731" max="9731" width="6.28515625" style="111" customWidth="1"/>
    <col min="9732" max="9732" width="10" style="111" customWidth="1"/>
    <col min="9733" max="9733" width="9.85546875" style="111" customWidth="1"/>
    <col min="9734" max="9734" width="7.42578125" style="111" customWidth="1"/>
    <col min="9735" max="9735" width="9.42578125" style="111" customWidth="1"/>
    <col min="9736" max="9736" width="6.7109375" style="111" customWidth="1"/>
    <col min="9737" max="9983" width="8.85546875" style="111"/>
    <col min="9984" max="9984" width="9" style="111" customWidth="1"/>
    <col min="9985" max="9985" width="10.85546875" style="111" customWidth="1"/>
    <col min="9986" max="9986" width="20.28515625" style="111" customWidth="1"/>
    <col min="9987" max="9987" width="6.28515625" style="111" customWidth="1"/>
    <col min="9988" max="9988" width="10" style="111" customWidth="1"/>
    <col min="9989" max="9989" width="9.85546875" style="111" customWidth="1"/>
    <col min="9990" max="9990" width="7.42578125" style="111" customWidth="1"/>
    <col min="9991" max="9991" width="9.42578125" style="111" customWidth="1"/>
    <col min="9992" max="9992" width="6.7109375" style="111" customWidth="1"/>
    <col min="9993" max="10239" width="8.85546875" style="111"/>
    <col min="10240" max="10240" width="9" style="111" customWidth="1"/>
    <col min="10241" max="10241" width="10.85546875" style="111" customWidth="1"/>
    <col min="10242" max="10242" width="20.28515625" style="111" customWidth="1"/>
    <col min="10243" max="10243" width="6.28515625" style="111" customWidth="1"/>
    <col min="10244" max="10244" width="10" style="111" customWidth="1"/>
    <col min="10245" max="10245" width="9.85546875" style="111" customWidth="1"/>
    <col min="10246" max="10246" width="7.42578125" style="111" customWidth="1"/>
    <col min="10247" max="10247" width="9.42578125" style="111" customWidth="1"/>
    <col min="10248" max="10248" width="6.7109375" style="111" customWidth="1"/>
    <col min="10249" max="10495" width="8.85546875" style="111"/>
    <col min="10496" max="10496" width="9" style="111" customWidth="1"/>
    <col min="10497" max="10497" width="10.85546875" style="111" customWidth="1"/>
    <col min="10498" max="10498" width="20.28515625" style="111" customWidth="1"/>
    <col min="10499" max="10499" width="6.28515625" style="111" customWidth="1"/>
    <col min="10500" max="10500" width="10" style="111" customWidth="1"/>
    <col min="10501" max="10501" width="9.85546875" style="111" customWidth="1"/>
    <col min="10502" max="10502" width="7.42578125" style="111" customWidth="1"/>
    <col min="10503" max="10503" width="9.42578125" style="111" customWidth="1"/>
    <col min="10504" max="10504" width="6.7109375" style="111" customWidth="1"/>
    <col min="10505" max="10751" width="8.85546875" style="111"/>
    <col min="10752" max="10752" width="9" style="111" customWidth="1"/>
    <col min="10753" max="10753" width="10.85546875" style="111" customWidth="1"/>
    <col min="10754" max="10754" width="20.28515625" style="111" customWidth="1"/>
    <col min="10755" max="10755" width="6.28515625" style="111" customWidth="1"/>
    <col min="10756" max="10756" width="10" style="111" customWidth="1"/>
    <col min="10757" max="10757" width="9.85546875" style="111" customWidth="1"/>
    <col min="10758" max="10758" width="7.42578125" style="111" customWidth="1"/>
    <col min="10759" max="10759" width="9.42578125" style="111" customWidth="1"/>
    <col min="10760" max="10760" width="6.7109375" style="111" customWidth="1"/>
    <col min="10761" max="11007" width="8.85546875" style="111"/>
    <col min="11008" max="11008" width="9" style="111" customWidth="1"/>
    <col min="11009" max="11009" width="10.85546875" style="111" customWidth="1"/>
    <col min="11010" max="11010" width="20.28515625" style="111" customWidth="1"/>
    <col min="11011" max="11011" width="6.28515625" style="111" customWidth="1"/>
    <col min="11012" max="11012" width="10" style="111" customWidth="1"/>
    <col min="11013" max="11013" width="9.85546875" style="111" customWidth="1"/>
    <col min="11014" max="11014" width="7.42578125" style="111" customWidth="1"/>
    <col min="11015" max="11015" width="9.42578125" style="111" customWidth="1"/>
    <col min="11016" max="11016" width="6.7109375" style="111" customWidth="1"/>
    <col min="11017" max="11263" width="8.85546875" style="111"/>
    <col min="11264" max="11264" width="9" style="111" customWidth="1"/>
    <col min="11265" max="11265" width="10.85546875" style="111" customWidth="1"/>
    <col min="11266" max="11266" width="20.28515625" style="111" customWidth="1"/>
    <col min="11267" max="11267" width="6.28515625" style="111" customWidth="1"/>
    <col min="11268" max="11268" width="10" style="111" customWidth="1"/>
    <col min="11269" max="11269" width="9.85546875" style="111" customWidth="1"/>
    <col min="11270" max="11270" width="7.42578125" style="111" customWidth="1"/>
    <col min="11271" max="11271" width="9.42578125" style="111" customWidth="1"/>
    <col min="11272" max="11272" width="6.7109375" style="111" customWidth="1"/>
    <col min="11273" max="11519" width="8.85546875" style="111"/>
    <col min="11520" max="11520" width="9" style="111" customWidth="1"/>
    <col min="11521" max="11521" width="10.85546875" style="111" customWidth="1"/>
    <col min="11522" max="11522" width="20.28515625" style="111" customWidth="1"/>
    <col min="11523" max="11523" width="6.28515625" style="111" customWidth="1"/>
    <col min="11524" max="11524" width="10" style="111" customWidth="1"/>
    <col min="11525" max="11525" width="9.85546875" style="111" customWidth="1"/>
    <col min="11526" max="11526" width="7.42578125" style="111" customWidth="1"/>
    <col min="11527" max="11527" width="9.42578125" style="111" customWidth="1"/>
    <col min="11528" max="11528" width="6.7109375" style="111" customWidth="1"/>
    <col min="11529" max="11775" width="8.85546875" style="111"/>
    <col min="11776" max="11776" width="9" style="111" customWidth="1"/>
    <col min="11777" max="11777" width="10.85546875" style="111" customWidth="1"/>
    <col min="11778" max="11778" width="20.28515625" style="111" customWidth="1"/>
    <col min="11779" max="11779" width="6.28515625" style="111" customWidth="1"/>
    <col min="11780" max="11780" width="10" style="111" customWidth="1"/>
    <col min="11781" max="11781" width="9.85546875" style="111" customWidth="1"/>
    <col min="11782" max="11782" width="7.42578125" style="111" customWidth="1"/>
    <col min="11783" max="11783" width="9.42578125" style="111" customWidth="1"/>
    <col min="11784" max="11784" width="6.7109375" style="111" customWidth="1"/>
    <col min="11785" max="12031" width="8.85546875" style="111"/>
    <col min="12032" max="12032" width="9" style="111" customWidth="1"/>
    <col min="12033" max="12033" width="10.85546875" style="111" customWidth="1"/>
    <col min="12034" max="12034" width="20.28515625" style="111" customWidth="1"/>
    <col min="12035" max="12035" width="6.28515625" style="111" customWidth="1"/>
    <col min="12036" max="12036" width="10" style="111" customWidth="1"/>
    <col min="12037" max="12037" width="9.85546875" style="111" customWidth="1"/>
    <col min="12038" max="12038" width="7.42578125" style="111" customWidth="1"/>
    <col min="12039" max="12039" width="9.42578125" style="111" customWidth="1"/>
    <col min="12040" max="12040" width="6.7109375" style="111" customWidth="1"/>
    <col min="12041" max="12287" width="8.85546875" style="111"/>
    <col min="12288" max="12288" width="9" style="111" customWidth="1"/>
    <col min="12289" max="12289" width="10.85546875" style="111" customWidth="1"/>
    <col min="12290" max="12290" width="20.28515625" style="111" customWidth="1"/>
    <col min="12291" max="12291" width="6.28515625" style="111" customWidth="1"/>
    <col min="12292" max="12292" width="10" style="111" customWidth="1"/>
    <col min="12293" max="12293" width="9.85546875" style="111" customWidth="1"/>
    <col min="12294" max="12294" width="7.42578125" style="111" customWidth="1"/>
    <col min="12295" max="12295" width="9.42578125" style="111" customWidth="1"/>
    <col min="12296" max="12296" width="6.7109375" style="111" customWidth="1"/>
    <col min="12297" max="12543" width="8.85546875" style="111"/>
    <col min="12544" max="12544" width="9" style="111" customWidth="1"/>
    <col min="12545" max="12545" width="10.85546875" style="111" customWidth="1"/>
    <col min="12546" max="12546" width="20.28515625" style="111" customWidth="1"/>
    <col min="12547" max="12547" width="6.28515625" style="111" customWidth="1"/>
    <col min="12548" max="12548" width="10" style="111" customWidth="1"/>
    <col min="12549" max="12549" width="9.85546875" style="111" customWidth="1"/>
    <col min="12550" max="12550" width="7.42578125" style="111" customWidth="1"/>
    <col min="12551" max="12551" width="9.42578125" style="111" customWidth="1"/>
    <col min="12552" max="12552" width="6.7109375" style="111" customWidth="1"/>
    <col min="12553" max="12799" width="8.85546875" style="111"/>
    <col min="12800" max="12800" width="9" style="111" customWidth="1"/>
    <col min="12801" max="12801" width="10.85546875" style="111" customWidth="1"/>
    <col min="12802" max="12802" width="20.28515625" style="111" customWidth="1"/>
    <col min="12803" max="12803" width="6.28515625" style="111" customWidth="1"/>
    <col min="12804" max="12804" width="10" style="111" customWidth="1"/>
    <col min="12805" max="12805" width="9.85546875" style="111" customWidth="1"/>
    <col min="12806" max="12806" width="7.42578125" style="111" customWidth="1"/>
    <col min="12807" max="12807" width="9.42578125" style="111" customWidth="1"/>
    <col min="12808" max="12808" width="6.7109375" style="111" customWidth="1"/>
    <col min="12809" max="13055" width="8.85546875" style="111"/>
    <col min="13056" max="13056" width="9" style="111" customWidth="1"/>
    <col min="13057" max="13057" width="10.85546875" style="111" customWidth="1"/>
    <col min="13058" max="13058" width="20.28515625" style="111" customWidth="1"/>
    <col min="13059" max="13059" width="6.28515625" style="111" customWidth="1"/>
    <col min="13060" max="13060" width="10" style="111" customWidth="1"/>
    <col min="13061" max="13061" width="9.85546875" style="111" customWidth="1"/>
    <col min="13062" max="13062" width="7.42578125" style="111" customWidth="1"/>
    <col min="13063" max="13063" width="9.42578125" style="111" customWidth="1"/>
    <col min="13064" max="13064" width="6.7109375" style="111" customWidth="1"/>
    <col min="13065" max="13311" width="8.85546875" style="111"/>
    <col min="13312" max="13312" width="9" style="111" customWidth="1"/>
    <col min="13313" max="13313" width="10.85546875" style="111" customWidth="1"/>
    <col min="13314" max="13314" width="20.28515625" style="111" customWidth="1"/>
    <col min="13315" max="13315" width="6.28515625" style="111" customWidth="1"/>
    <col min="13316" max="13316" width="10" style="111" customWidth="1"/>
    <col min="13317" max="13317" width="9.85546875" style="111" customWidth="1"/>
    <col min="13318" max="13318" width="7.42578125" style="111" customWidth="1"/>
    <col min="13319" max="13319" width="9.42578125" style="111" customWidth="1"/>
    <col min="13320" max="13320" width="6.7109375" style="111" customWidth="1"/>
    <col min="13321" max="13567" width="8.85546875" style="111"/>
    <col min="13568" max="13568" width="9" style="111" customWidth="1"/>
    <col min="13569" max="13569" width="10.85546875" style="111" customWidth="1"/>
    <col min="13570" max="13570" width="20.28515625" style="111" customWidth="1"/>
    <col min="13571" max="13571" width="6.28515625" style="111" customWidth="1"/>
    <col min="13572" max="13572" width="10" style="111" customWidth="1"/>
    <col min="13573" max="13573" width="9.85546875" style="111" customWidth="1"/>
    <col min="13574" max="13574" width="7.42578125" style="111" customWidth="1"/>
    <col min="13575" max="13575" width="9.42578125" style="111" customWidth="1"/>
    <col min="13576" max="13576" width="6.7109375" style="111" customWidth="1"/>
    <col min="13577" max="13823" width="8.85546875" style="111"/>
    <col min="13824" max="13824" width="9" style="111" customWidth="1"/>
    <col min="13825" max="13825" width="10.85546875" style="111" customWidth="1"/>
    <col min="13826" max="13826" width="20.28515625" style="111" customWidth="1"/>
    <col min="13827" max="13827" width="6.28515625" style="111" customWidth="1"/>
    <col min="13828" max="13828" width="10" style="111" customWidth="1"/>
    <col min="13829" max="13829" width="9.85546875" style="111" customWidth="1"/>
    <col min="13830" max="13830" width="7.42578125" style="111" customWidth="1"/>
    <col min="13831" max="13831" width="9.42578125" style="111" customWidth="1"/>
    <col min="13832" max="13832" width="6.7109375" style="111" customWidth="1"/>
    <col min="13833" max="14079" width="8.85546875" style="111"/>
    <col min="14080" max="14080" width="9" style="111" customWidth="1"/>
    <col min="14081" max="14081" width="10.85546875" style="111" customWidth="1"/>
    <col min="14082" max="14082" width="20.28515625" style="111" customWidth="1"/>
    <col min="14083" max="14083" width="6.28515625" style="111" customWidth="1"/>
    <col min="14084" max="14084" width="10" style="111" customWidth="1"/>
    <col min="14085" max="14085" width="9.85546875" style="111" customWidth="1"/>
    <col min="14086" max="14086" width="7.42578125" style="111" customWidth="1"/>
    <col min="14087" max="14087" width="9.42578125" style="111" customWidth="1"/>
    <col min="14088" max="14088" width="6.7109375" style="111" customWidth="1"/>
    <col min="14089" max="14335" width="8.85546875" style="111"/>
    <col min="14336" max="14336" width="9" style="111" customWidth="1"/>
    <col min="14337" max="14337" width="10.85546875" style="111" customWidth="1"/>
    <col min="14338" max="14338" width="20.28515625" style="111" customWidth="1"/>
    <col min="14339" max="14339" width="6.28515625" style="111" customWidth="1"/>
    <col min="14340" max="14340" width="10" style="111" customWidth="1"/>
    <col min="14341" max="14341" width="9.85546875" style="111" customWidth="1"/>
    <col min="14342" max="14342" width="7.42578125" style="111" customWidth="1"/>
    <col min="14343" max="14343" width="9.42578125" style="111" customWidth="1"/>
    <col min="14344" max="14344" width="6.7109375" style="111" customWidth="1"/>
    <col min="14345" max="14591" width="8.85546875" style="111"/>
    <col min="14592" max="14592" width="9" style="111" customWidth="1"/>
    <col min="14593" max="14593" width="10.85546875" style="111" customWidth="1"/>
    <col min="14594" max="14594" width="20.28515625" style="111" customWidth="1"/>
    <col min="14595" max="14595" width="6.28515625" style="111" customWidth="1"/>
    <col min="14596" max="14596" width="10" style="111" customWidth="1"/>
    <col min="14597" max="14597" width="9.85546875" style="111" customWidth="1"/>
    <col min="14598" max="14598" width="7.42578125" style="111" customWidth="1"/>
    <col min="14599" max="14599" width="9.42578125" style="111" customWidth="1"/>
    <col min="14600" max="14600" width="6.7109375" style="111" customWidth="1"/>
    <col min="14601" max="14847" width="8.85546875" style="111"/>
    <col min="14848" max="14848" width="9" style="111" customWidth="1"/>
    <col min="14849" max="14849" width="10.85546875" style="111" customWidth="1"/>
    <col min="14850" max="14850" width="20.28515625" style="111" customWidth="1"/>
    <col min="14851" max="14851" width="6.28515625" style="111" customWidth="1"/>
    <col min="14852" max="14852" width="10" style="111" customWidth="1"/>
    <col min="14853" max="14853" width="9.85546875" style="111" customWidth="1"/>
    <col min="14854" max="14854" width="7.42578125" style="111" customWidth="1"/>
    <col min="14855" max="14855" width="9.42578125" style="111" customWidth="1"/>
    <col min="14856" max="14856" width="6.7109375" style="111" customWidth="1"/>
    <col min="14857" max="15103" width="8.85546875" style="111"/>
    <col min="15104" max="15104" width="9" style="111" customWidth="1"/>
    <col min="15105" max="15105" width="10.85546875" style="111" customWidth="1"/>
    <col min="15106" max="15106" width="20.28515625" style="111" customWidth="1"/>
    <col min="15107" max="15107" width="6.28515625" style="111" customWidth="1"/>
    <col min="15108" max="15108" width="10" style="111" customWidth="1"/>
    <col min="15109" max="15109" width="9.85546875" style="111" customWidth="1"/>
    <col min="15110" max="15110" width="7.42578125" style="111" customWidth="1"/>
    <col min="15111" max="15111" width="9.42578125" style="111" customWidth="1"/>
    <col min="15112" max="15112" width="6.7109375" style="111" customWidth="1"/>
    <col min="15113" max="15359" width="8.85546875" style="111"/>
    <col min="15360" max="15360" width="9" style="111" customWidth="1"/>
    <col min="15361" max="15361" width="10.85546875" style="111" customWidth="1"/>
    <col min="15362" max="15362" width="20.28515625" style="111" customWidth="1"/>
    <col min="15363" max="15363" width="6.28515625" style="111" customWidth="1"/>
    <col min="15364" max="15364" width="10" style="111" customWidth="1"/>
    <col min="15365" max="15365" width="9.85546875" style="111" customWidth="1"/>
    <col min="15366" max="15366" width="7.42578125" style="111" customWidth="1"/>
    <col min="15367" max="15367" width="9.42578125" style="111" customWidth="1"/>
    <col min="15368" max="15368" width="6.7109375" style="111" customWidth="1"/>
    <col min="15369" max="15615" width="8.85546875" style="111"/>
    <col min="15616" max="15616" width="9" style="111" customWidth="1"/>
    <col min="15617" max="15617" width="10.85546875" style="111" customWidth="1"/>
    <col min="15618" max="15618" width="20.28515625" style="111" customWidth="1"/>
    <col min="15619" max="15619" width="6.28515625" style="111" customWidth="1"/>
    <col min="15620" max="15620" width="10" style="111" customWidth="1"/>
    <col min="15621" max="15621" width="9.85546875" style="111" customWidth="1"/>
    <col min="15622" max="15622" width="7.42578125" style="111" customWidth="1"/>
    <col min="15623" max="15623" width="9.42578125" style="111" customWidth="1"/>
    <col min="15624" max="15624" width="6.7109375" style="111" customWidth="1"/>
    <col min="15625" max="15871" width="8.85546875" style="111"/>
    <col min="15872" max="15872" width="9" style="111" customWidth="1"/>
    <col min="15873" max="15873" width="10.85546875" style="111" customWidth="1"/>
    <col min="15874" max="15874" width="20.28515625" style="111" customWidth="1"/>
    <col min="15875" max="15875" width="6.28515625" style="111" customWidth="1"/>
    <col min="15876" max="15876" width="10" style="111" customWidth="1"/>
    <col min="15877" max="15877" width="9.85546875" style="111" customWidth="1"/>
    <col min="15878" max="15878" width="7.42578125" style="111" customWidth="1"/>
    <col min="15879" max="15879" width="9.42578125" style="111" customWidth="1"/>
    <col min="15880" max="15880" width="6.7109375" style="111" customWidth="1"/>
    <col min="15881" max="16127" width="8.85546875" style="111"/>
    <col min="16128" max="16128" width="9" style="111" customWidth="1"/>
    <col min="16129" max="16129" width="10.85546875" style="111" customWidth="1"/>
    <col min="16130" max="16130" width="20.28515625" style="111" customWidth="1"/>
    <col min="16131" max="16131" width="6.28515625" style="111" customWidth="1"/>
    <col min="16132" max="16132" width="10" style="111" customWidth="1"/>
    <col min="16133" max="16133" width="9.85546875" style="111" customWidth="1"/>
    <col min="16134" max="16134" width="7.42578125" style="111" customWidth="1"/>
    <col min="16135" max="16135" width="9.42578125" style="111" customWidth="1"/>
    <col min="16136" max="16136" width="6.7109375" style="111" customWidth="1"/>
    <col min="16137" max="16384" width="8.85546875" style="111"/>
  </cols>
  <sheetData>
    <row r="1" spans="1:15" x14ac:dyDescent="0.2">
      <c r="A1" s="209"/>
      <c r="B1" s="209"/>
      <c r="C1" s="209"/>
      <c r="D1" s="209"/>
      <c r="E1" s="209"/>
      <c r="F1" s="209"/>
      <c r="G1" s="209"/>
      <c r="H1" s="209"/>
      <c r="I1" s="209"/>
    </row>
    <row r="2" spans="1:15" ht="34.5" customHeight="1" x14ac:dyDescent="0.3">
      <c r="A2" s="210" t="s">
        <v>43</v>
      </c>
      <c r="B2" s="211"/>
      <c r="C2" s="211"/>
      <c r="D2" s="211"/>
      <c r="E2" s="211"/>
      <c r="F2" s="211"/>
      <c r="G2" s="211"/>
      <c r="H2" s="211"/>
      <c r="I2" s="211"/>
      <c r="O2" s="111"/>
    </row>
    <row r="3" spans="1:15" x14ac:dyDescent="0.2">
      <c r="A3" s="209"/>
      <c r="B3" s="209"/>
      <c r="C3" s="209"/>
      <c r="D3" s="209"/>
      <c r="E3" s="209"/>
      <c r="F3" s="209"/>
      <c r="G3" s="209"/>
      <c r="H3" s="209"/>
      <c r="I3" s="209"/>
      <c r="O3" s="111"/>
    </row>
    <row r="4" spans="1:15" x14ac:dyDescent="0.2">
      <c r="A4" s="29" t="s">
        <v>42</v>
      </c>
      <c r="B4" s="212" t="s">
        <v>198</v>
      </c>
      <c r="C4" s="213"/>
      <c r="D4" s="34"/>
      <c r="E4" s="34"/>
      <c r="F4" s="34"/>
      <c r="G4" s="34"/>
      <c r="H4" s="34"/>
      <c r="I4" s="34"/>
      <c r="O4" s="111"/>
    </row>
    <row r="5" spans="1:15" x14ac:dyDescent="0.2">
      <c r="A5" s="209"/>
      <c r="B5" s="209"/>
      <c r="C5" s="209"/>
      <c r="D5" s="209"/>
      <c r="E5" s="209"/>
      <c r="F5" s="209"/>
      <c r="G5" s="209"/>
      <c r="H5" s="209"/>
      <c r="I5" s="209"/>
      <c r="O5" s="111"/>
    </row>
    <row r="6" spans="1:15" x14ac:dyDescent="0.2">
      <c r="A6" s="214" t="s">
        <v>40</v>
      </c>
      <c r="B6" s="214"/>
      <c r="C6" s="33" t="s">
        <v>199</v>
      </c>
      <c r="D6" s="215"/>
      <c r="E6" s="215"/>
      <c r="F6" s="215"/>
      <c r="G6" s="215"/>
      <c r="H6" s="215"/>
      <c r="I6" s="215"/>
      <c r="O6" s="111"/>
    </row>
    <row r="7" spans="1:15" x14ac:dyDescent="0.2">
      <c r="A7" s="209"/>
      <c r="B7" s="209"/>
      <c r="C7" s="209"/>
      <c r="D7" s="209"/>
      <c r="E7" s="209"/>
      <c r="F7" s="209"/>
      <c r="G7" s="209"/>
      <c r="H7" s="209"/>
      <c r="I7" s="209"/>
      <c r="O7" s="111"/>
    </row>
    <row r="8" spans="1:15" ht="25.5" x14ac:dyDescent="0.2">
      <c r="A8" s="214" t="s">
        <v>39</v>
      </c>
      <c r="B8" s="214"/>
      <c r="C8" s="32" t="s">
        <v>38</v>
      </c>
      <c r="D8" s="112" t="s">
        <v>37</v>
      </c>
      <c r="E8" s="31" t="s">
        <v>36</v>
      </c>
      <c r="F8" s="112"/>
      <c r="G8" s="112"/>
      <c r="H8" s="112"/>
      <c r="I8" s="112"/>
      <c r="O8" s="111"/>
    </row>
    <row r="9" spans="1:15" x14ac:dyDescent="0.2">
      <c r="A9" s="209"/>
      <c r="B9" s="209"/>
      <c r="C9" s="209"/>
      <c r="D9" s="209"/>
      <c r="E9" s="209"/>
      <c r="F9" s="209"/>
      <c r="G9" s="209"/>
      <c r="H9" s="209"/>
      <c r="I9" s="209"/>
      <c r="O9" s="111"/>
    </row>
    <row r="10" spans="1:15" ht="38.25" x14ac:dyDescent="0.2">
      <c r="A10" s="214" t="s">
        <v>35</v>
      </c>
      <c r="B10" s="214"/>
      <c r="C10" s="32">
        <v>2354</v>
      </c>
      <c r="D10" s="112" t="s">
        <v>34</v>
      </c>
      <c r="E10" s="112"/>
      <c r="F10" s="112"/>
      <c r="G10" s="31" t="s">
        <v>33</v>
      </c>
      <c r="H10" s="112"/>
      <c r="I10" s="112"/>
      <c r="K10" s="47" t="s">
        <v>32</v>
      </c>
      <c r="O10" s="111"/>
    </row>
    <row r="11" spans="1:15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K11" s="46">
        <f>SUM(K17:K111)</f>
        <v>0</v>
      </c>
      <c r="O11" s="111"/>
    </row>
    <row r="12" spans="1:15" x14ac:dyDescent="0.2">
      <c r="A12" s="29"/>
      <c r="B12" s="28"/>
      <c r="C12" s="28"/>
      <c r="D12" s="214"/>
      <c r="E12" s="214"/>
      <c r="F12" s="214"/>
      <c r="G12" s="214"/>
      <c r="H12" s="214"/>
      <c r="I12" s="214"/>
      <c r="O12" s="111"/>
    </row>
    <row r="13" spans="1:15" x14ac:dyDescent="0.2">
      <c r="A13" s="209"/>
      <c r="B13" s="209"/>
      <c r="C13" s="209"/>
      <c r="D13" s="209"/>
      <c r="E13" s="209"/>
      <c r="F13" s="209"/>
      <c r="G13" s="209"/>
      <c r="H13" s="209"/>
      <c r="I13" s="209"/>
      <c r="O13" s="111"/>
    </row>
    <row r="14" spans="1:15" x14ac:dyDescent="0.2">
      <c r="A14" s="216"/>
      <c r="B14" s="216"/>
      <c r="C14" s="216"/>
      <c r="D14" s="216"/>
      <c r="E14" s="216"/>
      <c r="F14" s="216"/>
      <c r="G14" s="216"/>
      <c r="H14" s="216"/>
      <c r="I14" s="216"/>
      <c r="O14" s="111"/>
    </row>
    <row r="15" spans="1:15" ht="12.75" customHeight="1" x14ac:dyDescent="0.2">
      <c r="A15" s="217" t="s">
        <v>26</v>
      </c>
      <c r="B15" s="218"/>
      <c r="C15" s="219" t="s">
        <v>31</v>
      </c>
      <c r="D15" s="219"/>
      <c r="E15" s="221" t="s">
        <v>22</v>
      </c>
      <c r="F15" s="221"/>
      <c r="G15" s="222" t="s">
        <v>30</v>
      </c>
      <c r="H15" s="219" t="s">
        <v>29</v>
      </c>
      <c r="I15" s="222" t="s">
        <v>28</v>
      </c>
      <c r="J15" s="224" t="s">
        <v>27</v>
      </c>
      <c r="K15" s="225"/>
      <c r="O15" s="111"/>
    </row>
    <row r="16" spans="1:15" ht="48" customHeight="1" x14ac:dyDescent="0.2">
      <c r="A16" s="27" t="s">
        <v>26</v>
      </c>
      <c r="B16" s="115" t="s">
        <v>128</v>
      </c>
      <c r="C16" s="220"/>
      <c r="D16" s="220"/>
      <c r="E16" s="115" t="s">
        <v>24</v>
      </c>
      <c r="F16" s="115" t="s">
        <v>23</v>
      </c>
      <c r="G16" s="223"/>
      <c r="H16" s="220"/>
      <c r="I16" s="223"/>
      <c r="J16" s="111" t="s">
        <v>22</v>
      </c>
      <c r="K16" s="46" t="s">
        <v>21</v>
      </c>
      <c r="O16" s="111"/>
    </row>
    <row r="17" spans="1:15" ht="15" x14ac:dyDescent="0.25">
      <c r="A17" s="26"/>
      <c r="B17" s="113"/>
      <c r="C17" s="226"/>
      <c r="D17" s="226"/>
      <c r="E17" s="25"/>
      <c r="F17" s="22">
        <v>52575</v>
      </c>
      <c r="G17" s="21"/>
      <c r="H17" s="113"/>
      <c r="I17" s="16" t="str">
        <f t="shared" ref="I17" si="0">IF(H17="Business", G17, "0")</f>
        <v>0</v>
      </c>
      <c r="O17" s="111"/>
    </row>
    <row r="18" spans="1:15" ht="15" x14ac:dyDescent="0.25">
      <c r="A18" s="23"/>
      <c r="B18" s="113"/>
      <c r="C18" s="226"/>
      <c r="D18" s="226"/>
      <c r="E18" s="19"/>
      <c r="F18" s="22"/>
      <c r="G18" s="21"/>
      <c r="H18" s="113"/>
      <c r="I18" s="16"/>
      <c r="O18" s="111"/>
    </row>
    <row r="19" spans="1:15" ht="15" x14ac:dyDescent="0.25">
      <c r="A19" s="23"/>
      <c r="B19" s="113"/>
      <c r="C19" s="226"/>
      <c r="D19" s="226"/>
      <c r="E19" s="19"/>
      <c r="F19" s="22"/>
      <c r="G19" s="21"/>
      <c r="H19" s="113"/>
      <c r="I19" s="16"/>
      <c r="O19" s="111"/>
    </row>
    <row r="20" spans="1:15" ht="15" x14ac:dyDescent="0.25">
      <c r="A20" s="23"/>
      <c r="B20" s="113"/>
      <c r="C20" s="226"/>
      <c r="D20" s="226"/>
      <c r="E20" s="19"/>
      <c r="F20" s="22"/>
      <c r="G20" s="21"/>
      <c r="H20" s="113"/>
      <c r="I20" s="16"/>
      <c r="O20" s="111"/>
    </row>
    <row r="21" spans="1:15" ht="15" x14ac:dyDescent="0.25">
      <c r="A21" s="23"/>
      <c r="B21" s="113"/>
      <c r="C21" s="226"/>
      <c r="D21" s="226"/>
      <c r="E21" s="19"/>
      <c r="F21" s="22"/>
      <c r="G21" s="21"/>
      <c r="H21" s="113"/>
      <c r="I21" s="16"/>
      <c r="O21" s="111"/>
    </row>
    <row r="22" spans="1:15" ht="15" x14ac:dyDescent="0.25">
      <c r="A22" s="23"/>
      <c r="B22" s="113"/>
      <c r="C22" s="226"/>
      <c r="D22" s="226"/>
      <c r="E22" s="19"/>
      <c r="F22" s="22"/>
      <c r="G22" s="21"/>
      <c r="H22" s="113"/>
      <c r="I22" s="16"/>
      <c r="O22" s="111"/>
    </row>
    <row r="23" spans="1:15" ht="15" x14ac:dyDescent="0.25">
      <c r="A23" s="23"/>
      <c r="B23" s="113"/>
      <c r="C23" s="226"/>
      <c r="D23" s="226"/>
      <c r="E23" s="19"/>
      <c r="F23" s="22"/>
      <c r="G23" s="21"/>
      <c r="H23" s="113"/>
      <c r="I23" s="16"/>
      <c r="O23" s="111"/>
    </row>
    <row r="24" spans="1:15" ht="15" x14ac:dyDescent="0.25">
      <c r="A24" s="23"/>
      <c r="B24" s="113"/>
      <c r="C24" s="226"/>
      <c r="D24" s="226"/>
      <c r="E24" s="19"/>
      <c r="F24" s="22"/>
      <c r="G24" s="21"/>
      <c r="H24" s="113"/>
      <c r="I24" s="16"/>
      <c r="O24" s="111"/>
    </row>
    <row r="25" spans="1:15" ht="15" x14ac:dyDescent="0.25">
      <c r="A25" s="23"/>
      <c r="B25" s="113"/>
      <c r="C25" s="226"/>
      <c r="D25" s="226"/>
      <c r="E25" s="19"/>
      <c r="F25" s="22"/>
      <c r="G25" s="21"/>
      <c r="H25" s="113"/>
      <c r="I25" s="16"/>
      <c r="O25" s="111"/>
    </row>
    <row r="26" spans="1:15" ht="15" x14ac:dyDescent="0.25">
      <c r="A26" s="23"/>
      <c r="B26" s="113"/>
      <c r="C26" s="227"/>
      <c r="D26" s="226"/>
      <c r="E26" s="19"/>
      <c r="F26" s="22"/>
      <c r="G26" s="21"/>
      <c r="H26" s="113"/>
      <c r="I26" s="16"/>
      <c r="O26" s="111"/>
    </row>
    <row r="27" spans="1:15" ht="15" x14ac:dyDescent="0.25">
      <c r="A27" s="23"/>
      <c r="B27" s="113"/>
      <c r="C27" s="227"/>
      <c r="D27" s="226"/>
      <c r="E27" s="19"/>
      <c r="F27" s="22"/>
      <c r="G27" s="21"/>
      <c r="H27" s="113"/>
      <c r="I27" s="16"/>
      <c r="O27" s="111"/>
    </row>
    <row r="28" spans="1:15" ht="15" x14ac:dyDescent="0.25">
      <c r="A28" s="23"/>
      <c r="B28" s="113"/>
      <c r="C28" s="227"/>
      <c r="D28" s="226"/>
      <c r="E28" s="19"/>
      <c r="F28" s="22"/>
      <c r="G28" s="21"/>
      <c r="H28" s="113"/>
      <c r="I28" s="16"/>
      <c r="O28" s="111"/>
    </row>
    <row r="29" spans="1:15" ht="15" x14ac:dyDescent="0.25">
      <c r="A29" s="23"/>
      <c r="B29" s="113"/>
      <c r="C29" s="227"/>
      <c r="D29" s="226"/>
      <c r="E29" s="19"/>
      <c r="F29" s="22"/>
      <c r="G29" s="21"/>
      <c r="H29" s="113"/>
      <c r="I29" s="16"/>
      <c r="O29" s="111"/>
    </row>
    <row r="30" spans="1:15" ht="15" x14ac:dyDescent="0.25">
      <c r="A30" s="23"/>
      <c r="B30" s="113"/>
      <c r="C30" s="226"/>
      <c r="D30" s="226"/>
      <c r="E30" s="19"/>
      <c r="F30" s="22"/>
      <c r="G30" s="21"/>
      <c r="H30" s="113"/>
      <c r="I30" s="16"/>
      <c r="O30" s="111"/>
    </row>
    <row r="31" spans="1:15" ht="15" x14ac:dyDescent="0.25">
      <c r="A31" s="23"/>
      <c r="B31" s="113"/>
      <c r="C31" s="226"/>
      <c r="D31" s="226"/>
      <c r="E31" s="19"/>
      <c r="F31" s="22"/>
      <c r="G31" s="21"/>
      <c r="H31" s="113"/>
      <c r="I31" s="16"/>
      <c r="O31" s="111"/>
    </row>
    <row r="32" spans="1:15" ht="15" x14ac:dyDescent="0.25">
      <c r="A32" s="23"/>
      <c r="B32" s="113"/>
      <c r="C32" s="226"/>
      <c r="D32" s="226"/>
      <c r="E32" s="19"/>
      <c r="F32" s="22"/>
      <c r="G32" s="21"/>
      <c r="H32" s="113"/>
      <c r="I32" s="16"/>
      <c r="O32" s="111"/>
    </row>
    <row r="33" spans="1:15" ht="15" x14ac:dyDescent="0.25">
      <c r="A33" s="23"/>
      <c r="B33" s="113"/>
      <c r="C33" s="226"/>
      <c r="D33" s="226"/>
      <c r="E33" s="19"/>
      <c r="F33" s="22"/>
      <c r="G33" s="21"/>
      <c r="H33" s="113"/>
      <c r="I33" s="16"/>
      <c r="O33" s="111"/>
    </row>
    <row r="34" spans="1:15" ht="15" x14ac:dyDescent="0.25">
      <c r="A34" s="23"/>
      <c r="B34" s="113"/>
      <c r="C34" s="226"/>
      <c r="D34" s="226"/>
      <c r="E34" s="19"/>
      <c r="F34" s="22"/>
      <c r="G34" s="21"/>
      <c r="H34" s="113"/>
      <c r="I34" s="16"/>
      <c r="O34" s="111"/>
    </row>
    <row r="35" spans="1:15" ht="15" x14ac:dyDescent="0.25">
      <c r="A35" s="23"/>
      <c r="B35" s="113"/>
      <c r="C35" s="226"/>
      <c r="D35" s="226"/>
      <c r="E35" s="19"/>
      <c r="F35" s="22"/>
      <c r="G35" s="21"/>
      <c r="H35" s="113"/>
      <c r="I35" s="16"/>
      <c r="O35" s="111"/>
    </row>
    <row r="36" spans="1:15" ht="15" x14ac:dyDescent="0.25">
      <c r="A36" s="23"/>
      <c r="B36" s="113"/>
      <c r="C36" s="226"/>
      <c r="D36" s="226"/>
      <c r="E36" s="19"/>
      <c r="F36" s="22"/>
      <c r="G36" s="21"/>
      <c r="H36" s="113"/>
      <c r="I36" s="16"/>
      <c r="O36" s="111"/>
    </row>
    <row r="37" spans="1:15" ht="15" x14ac:dyDescent="0.25">
      <c r="A37" s="23"/>
      <c r="B37" s="113"/>
      <c r="C37" s="226"/>
      <c r="D37" s="226"/>
      <c r="E37" s="19"/>
      <c r="F37" s="22"/>
      <c r="G37" s="21"/>
      <c r="H37" s="113"/>
      <c r="I37" s="16"/>
      <c r="O37" s="111"/>
    </row>
    <row r="38" spans="1:15" ht="15" x14ac:dyDescent="0.25">
      <c r="A38" s="23"/>
      <c r="B38" s="113"/>
      <c r="C38" s="227"/>
      <c r="D38" s="226"/>
      <c r="E38" s="19"/>
      <c r="F38" s="22"/>
      <c r="G38" s="21"/>
      <c r="H38" s="113"/>
      <c r="I38" s="16"/>
      <c r="O38" s="111"/>
    </row>
    <row r="39" spans="1:15" ht="15" x14ac:dyDescent="0.25">
      <c r="A39" s="23"/>
      <c r="B39" s="113"/>
      <c r="C39" s="226"/>
      <c r="D39" s="226"/>
      <c r="E39" s="19"/>
      <c r="F39" s="22"/>
      <c r="G39" s="21"/>
      <c r="H39" s="113"/>
      <c r="I39" s="16"/>
      <c r="O39" s="111"/>
    </row>
    <row r="40" spans="1:15" ht="15" x14ac:dyDescent="0.25">
      <c r="A40" s="23"/>
      <c r="B40" s="113"/>
      <c r="C40" s="226"/>
      <c r="D40" s="226"/>
      <c r="E40" s="19"/>
      <c r="F40" s="22"/>
      <c r="G40" s="21"/>
      <c r="H40" s="113"/>
      <c r="I40" s="16"/>
      <c r="O40" s="111"/>
    </row>
    <row r="41" spans="1:15" ht="15" x14ac:dyDescent="0.25">
      <c r="A41" s="23"/>
      <c r="B41" s="113"/>
      <c r="C41" s="226"/>
      <c r="D41" s="226"/>
      <c r="E41" s="19"/>
      <c r="F41" s="22"/>
      <c r="G41" s="21"/>
      <c r="H41" s="113"/>
      <c r="I41" s="16"/>
      <c r="O41" s="111"/>
    </row>
    <row r="42" spans="1:15" ht="15" x14ac:dyDescent="0.25">
      <c r="A42" s="23"/>
      <c r="B42" s="113"/>
      <c r="C42" s="226"/>
      <c r="D42" s="226"/>
      <c r="E42" s="19"/>
      <c r="F42" s="22"/>
      <c r="G42" s="21"/>
      <c r="H42" s="113"/>
      <c r="I42" s="16"/>
      <c r="O42" s="111"/>
    </row>
    <row r="43" spans="1:15" ht="15" x14ac:dyDescent="0.25">
      <c r="A43" s="23"/>
      <c r="B43" s="113"/>
      <c r="C43" s="226"/>
      <c r="D43" s="226"/>
      <c r="E43" s="19"/>
      <c r="F43" s="22"/>
      <c r="G43" s="21"/>
      <c r="H43" s="113"/>
      <c r="I43" s="16"/>
      <c r="O43" s="111"/>
    </row>
    <row r="44" spans="1:15" ht="15" x14ac:dyDescent="0.25">
      <c r="A44" s="23"/>
      <c r="B44" s="113"/>
      <c r="C44" s="226"/>
      <c r="D44" s="226"/>
      <c r="E44" s="19"/>
      <c r="F44" s="22"/>
      <c r="G44" s="21"/>
      <c r="H44" s="113"/>
      <c r="I44" s="16"/>
      <c r="O44" s="111"/>
    </row>
    <row r="45" spans="1:15" ht="15" x14ac:dyDescent="0.25">
      <c r="A45" s="23"/>
      <c r="B45" s="113"/>
      <c r="C45" s="226"/>
      <c r="D45" s="226"/>
      <c r="E45" s="19"/>
      <c r="F45" s="22"/>
      <c r="G45" s="21"/>
      <c r="H45" s="113"/>
      <c r="I45" s="16"/>
      <c r="O45" s="111"/>
    </row>
    <row r="46" spans="1:15" ht="15" x14ac:dyDescent="0.25">
      <c r="A46" s="23"/>
      <c r="B46" s="113"/>
      <c r="C46" s="226"/>
      <c r="D46" s="226"/>
      <c r="E46" s="19"/>
      <c r="F46" s="22"/>
      <c r="G46" s="21"/>
      <c r="H46" s="113"/>
      <c r="I46" s="16"/>
      <c r="O46" s="111"/>
    </row>
    <row r="47" spans="1:15" ht="15" customHeight="1" x14ac:dyDescent="0.25">
      <c r="A47" s="23"/>
      <c r="B47" s="113"/>
      <c r="C47" s="228"/>
      <c r="D47" s="229"/>
      <c r="E47" s="19"/>
      <c r="F47" s="22"/>
      <c r="G47" s="21"/>
      <c r="H47" s="113"/>
      <c r="I47" s="16"/>
      <c r="O47" s="111"/>
    </row>
    <row r="48" spans="1:15" ht="15" x14ac:dyDescent="0.25">
      <c r="A48" s="23"/>
      <c r="B48" s="113"/>
      <c r="C48" s="226"/>
      <c r="D48" s="226"/>
      <c r="E48" s="19"/>
      <c r="F48" s="22"/>
      <c r="G48" s="21"/>
      <c r="H48" s="113"/>
      <c r="I48" s="16"/>
      <c r="O48" s="111"/>
    </row>
    <row r="49" spans="1:15" ht="15" x14ac:dyDescent="0.25">
      <c r="A49" s="23"/>
      <c r="B49" s="113"/>
      <c r="C49" s="226"/>
      <c r="D49" s="226"/>
      <c r="E49" s="19"/>
      <c r="F49" s="22"/>
      <c r="G49" s="21"/>
      <c r="H49" s="113"/>
      <c r="I49" s="16"/>
      <c r="O49" s="111"/>
    </row>
    <row r="50" spans="1:15" ht="15" x14ac:dyDescent="0.25">
      <c r="A50" s="23"/>
      <c r="B50" s="113"/>
      <c r="C50" s="226"/>
      <c r="D50" s="226"/>
      <c r="E50" s="19"/>
      <c r="F50" s="22"/>
      <c r="G50" s="21"/>
      <c r="H50" s="113"/>
      <c r="I50" s="16"/>
      <c r="O50" s="111"/>
    </row>
    <row r="51" spans="1:15" ht="15" x14ac:dyDescent="0.25">
      <c r="A51" s="23"/>
      <c r="B51" s="113"/>
      <c r="C51" s="226"/>
      <c r="D51" s="226"/>
      <c r="E51" s="19"/>
      <c r="F51" s="22"/>
      <c r="G51" s="21"/>
      <c r="H51" s="113"/>
      <c r="I51" s="16"/>
      <c r="O51" s="111"/>
    </row>
    <row r="52" spans="1:15" ht="15" x14ac:dyDescent="0.25">
      <c r="A52" s="23"/>
      <c r="B52" s="113"/>
      <c r="C52" s="226"/>
      <c r="D52" s="226"/>
      <c r="E52" s="19"/>
      <c r="F52" s="22"/>
      <c r="G52" s="21"/>
      <c r="H52" s="113"/>
      <c r="I52" s="16"/>
      <c r="O52" s="111"/>
    </row>
    <row r="53" spans="1:15" ht="15" x14ac:dyDescent="0.25">
      <c r="A53" s="23"/>
      <c r="B53" s="113"/>
      <c r="C53" s="226"/>
      <c r="D53" s="226"/>
      <c r="E53" s="19"/>
      <c r="F53" s="22"/>
      <c r="G53" s="21"/>
      <c r="H53" s="113"/>
      <c r="I53" s="16"/>
      <c r="O53" s="111"/>
    </row>
    <row r="54" spans="1:15" ht="15" x14ac:dyDescent="0.25">
      <c r="A54" s="23"/>
      <c r="B54" s="113"/>
      <c r="C54" s="226"/>
      <c r="D54" s="226"/>
      <c r="E54" s="19"/>
      <c r="F54" s="22"/>
      <c r="G54" s="21"/>
      <c r="H54" s="113"/>
      <c r="I54" s="16"/>
      <c r="O54" s="111"/>
    </row>
    <row r="55" spans="1:15" ht="15" x14ac:dyDescent="0.25">
      <c r="A55" s="23"/>
      <c r="B55" s="113"/>
      <c r="C55" s="226"/>
      <c r="D55" s="226"/>
      <c r="E55" s="19"/>
      <c r="F55" s="22"/>
      <c r="G55" s="21"/>
      <c r="H55" s="113"/>
      <c r="I55" s="16"/>
      <c r="O55" s="111"/>
    </row>
    <row r="56" spans="1:15" ht="15" x14ac:dyDescent="0.25">
      <c r="A56" s="23"/>
      <c r="B56" s="113"/>
      <c r="C56" s="226"/>
      <c r="D56" s="226"/>
      <c r="E56" s="19"/>
      <c r="F56" s="22"/>
      <c r="G56" s="21"/>
      <c r="H56" s="113"/>
      <c r="I56" s="16"/>
      <c r="O56" s="111"/>
    </row>
    <row r="57" spans="1:15" ht="15" x14ac:dyDescent="0.25">
      <c r="A57" s="23"/>
      <c r="B57" s="113"/>
      <c r="C57" s="226"/>
      <c r="D57" s="226"/>
      <c r="E57" s="19"/>
      <c r="F57" s="22"/>
      <c r="G57" s="21"/>
      <c r="H57" s="113"/>
      <c r="I57" s="16"/>
      <c r="O57" s="111"/>
    </row>
    <row r="58" spans="1:15" ht="15" x14ac:dyDescent="0.25">
      <c r="A58" s="23"/>
      <c r="B58" s="113"/>
      <c r="C58" s="226"/>
      <c r="D58" s="226"/>
      <c r="E58" s="19"/>
      <c r="F58" s="22"/>
      <c r="G58" s="21"/>
      <c r="H58" s="113"/>
      <c r="I58" s="16"/>
      <c r="O58" s="111"/>
    </row>
    <row r="59" spans="1:15" ht="15" x14ac:dyDescent="0.25">
      <c r="A59" s="23"/>
      <c r="B59" s="113"/>
      <c r="C59" s="226"/>
      <c r="D59" s="226"/>
      <c r="E59" s="19"/>
      <c r="F59" s="22"/>
      <c r="G59" s="21"/>
      <c r="H59" s="113"/>
      <c r="I59" s="16"/>
      <c r="O59" s="111"/>
    </row>
    <row r="60" spans="1:15" ht="15" x14ac:dyDescent="0.25">
      <c r="A60" s="23"/>
      <c r="B60" s="113"/>
      <c r="C60" s="226"/>
      <c r="D60" s="226"/>
      <c r="E60" s="19"/>
      <c r="F60" s="22"/>
      <c r="G60" s="21"/>
      <c r="H60" s="113"/>
      <c r="I60" s="16"/>
      <c r="O60" s="111"/>
    </row>
    <row r="61" spans="1:15" ht="15" x14ac:dyDescent="0.25">
      <c r="A61" s="23"/>
      <c r="B61" s="113"/>
      <c r="C61" s="226"/>
      <c r="D61" s="226"/>
      <c r="E61" s="19"/>
      <c r="F61" s="22"/>
      <c r="G61" s="21"/>
      <c r="H61" s="113"/>
      <c r="I61" s="16"/>
      <c r="O61" s="111"/>
    </row>
    <row r="62" spans="1:15" ht="15" x14ac:dyDescent="0.25">
      <c r="A62" s="23"/>
      <c r="B62" s="113"/>
      <c r="C62" s="226"/>
      <c r="D62" s="226"/>
      <c r="E62" s="19"/>
      <c r="F62" s="22"/>
      <c r="G62" s="21"/>
      <c r="H62" s="113"/>
      <c r="I62" s="16"/>
      <c r="O62" s="111"/>
    </row>
    <row r="63" spans="1:15" ht="15" x14ac:dyDescent="0.25">
      <c r="A63" s="23"/>
      <c r="B63" s="113"/>
      <c r="C63" s="226"/>
      <c r="D63" s="226"/>
      <c r="E63" s="19"/>
      <c r="F63" s="22"/>
      <c r="G63" s="21"/>
      <c r="H63" s="113"/>
      <c r="I63" s="16"/>
      <c r="O63" s="111"/>
    </row>
    <row r="64" spans="1:15" ht="15" x14ac:dyDescent="0.25">
      <c r="A64" s="23"/>
      <c r="B64" s="113"/>
      <c r="C64" s="226"/>
      <c r="D64" s="226"/>
      <c r="E64" s="19"/>
      <c r="F64" s="22"/>
      <c r="G64" s="21"/>
      <c r="H64" s="113"/>
      <c r="I64" s="16"/>
      <c r="O64" s="111"/>
    </row>
    <row r="65" spans="1:15" ht="15" x14ac:dyDescent="0.25">
      <c r="A65" s="23"/>
      <c r="B65" s="113"/>
      <c r="C65" s="226"/>
      <c r="D65" s="226"/>
      <c r="E65" s="19"/>
      <c r="F65" s="22"/>
      <c r="G65" s="21"/>
      <c r="H65" s="113"/>
      <c r="I65" s="16"/>
      <c r="O65" s="111"/>
    </row>
    <row r="66" spans="1:15" ht="15" x14ac:dyDescent="0.25">
      <c r="A66" s="23"/>
      <c r="B66" s="113"/>
      <c r="C66" s="226"/>
      <c r="D66" s="226"/>
      <c r="E66" s="19"/>
      <c r="F66" s="22"/>
      <c r="G66" s="21"/>
      <c r="H66" s="113"/>
      <c r="I66" s="16"/>
      <c r="O66" s="111"/>
    </row>
    <row r="67" spans="1:15" ht="15" x14ac:dyDescent="0.25">
      <c r="A67" s="23"/>
      <c r="B67" s="113"/>
      <c r="C67" s="226"/>
      <c r="D67" s="226"/>
      <c r="E67" s="19"/>
      <c r="F67" s="22"/>
      <c r="G67" s="21"/>
      <c r="H67" s="113"/>
      <c r="I67" s="16"/>
      <c r="O67" s="111"/>
    </row>
    <row r="68" spans="1:15" ht="15" x14ac:dyDescent="0.25">
      <c r="A68" s="23"/>
      <c r="B68" s="113"/>
      <c r="C68" s="226"/>
      <c r="D68" s="226"/>
      <c r="E68" s="19"/>
      <c r="F68" s="22"/>
      <c r="G68" s="21"/>
      <c r="H68" s="113"/>
      <c r="I68" s="16"/>
      <c r="O68" s="111"/>
    </row>
    <row r="69" spans="1:15" ht="17.25" customHeight="1" x14ac:dyDescent="0.25">
      <c r="A69" s="23"/>
      <c r="B69" s="113"/>
      <c r="C69" s="230"/>
      <c r="D69" s="231"/>
      <c r="E69" s="19"/>
      <c r="F69" s="22"/>
      <c r="G69" s="21"/>
      <c r="H69" s="113"/>
      <c r="I69" s="16"/>
      <c r="O69" s="111"/>
    </row>
    <row r="70" spans="1:15" ht="15" x14ac:dyDescent="0.25">
      <c r="A70" s="23"/>
      <c r="B70" s="113"/>
      <c r="C70" s="226"/>
      <c r="D70" s="226"/>
      <c r="E70" s="19"/>
      <c r="F70" s="22"/>
      <c r="G70" s="21"/>
      <c r="H70" s="113"/>
      <c r="I70" s="16"/>
      <c r="O70" s="111"/>
    </row>
    <row r="71" spans="1:15" ht="15" x14ac:dyDescent="0.25">
      <c r="A71" s="23"/>
      <c r="B71" s="113"/>
      <c r="C71" s="226"/>
      <c r="D71" s="226"/>
      <c r="E71" s="19"/>
      <c r="F71" s="22"/>
      <c r="G71" s="21"/>
      <c r="H71" s="113"/>
      <c r="I71" s="16"/>
      <c r="O71" s="111"/>
    </row>
    <row r="72" spans="1:15" ht="15" x14ac:dyDescent="0.25">
      <c r="A72" s="23"/>
      <c r="B72" s="113"/>
      <c r="C72" s="226"/>
      <c r="D72" s="226"/>
      <c r="E72" s="19"/>
      <c r="F72" s="22"/>
      <c r="G72" s="21"/>
      <c r="H72" s="113"/>
      <c r="I72" s="16"/>
      <c r="O72" s="111"/>
    </row>
    <row r="73" spans="1:15" ht="15" x14ac:dyDescent="0.25">
      <c r="A73" s="23"/>
      <c r="B73" s="113"/>
      <c r="C73" s="226"/>
      <c r="D73" s="226"/>
      <c r="E73" s="19"/>
      <c r="F73" s="22"/>
      <c r="G73" s="21"/>
      <c r="H73" s="113"/>
      <c r="I73" s="16"/>
      <c r="O73" s="111"/>
    </row>
    <row r="74" spans="1:15" ht="15" x14ac:dyDescent="0.25">
      <c r="A74" s="23"/>
      <c r="B74" s="113"/>
      <c r="C74" s="113"/>
      <c r="D74" s="113"/>
      <c r="E74" s="19"/>
      <c r="F74" s="22"/>
      <c r="G74" s="21"/>
      <c r="H74" s="113"/>
      <c r="I74" s="16"/>
      <c r="O74" s="111"/>
    </row>
    <row r="75" spans="1:15" ht="15" x14ac:dyDescent="0.25">
      <c r="A75" s="23"/>
      <c r="B75" s="113"/>
      <c r="C75" s="226"/>
      <c r="D75" s="226"/>
      <c r="E75" s="19"/>
      <c r="F75" s="22"/>
      <c r="G75" s="21"/>
      <c r="H75" s="113"/>
      <c r="I75" s="16"/>
      <c r="O75" s="111"/>
    </row>
    <row r="76" spans="1:15" ht="15" x14ac:dyDescent="0.25">
      <c r="A76" s="23"/>
      <c r="B76" s="113"/>
      <c r="C76" s="226"/>
      <c r="D76" s="226"/>
      <c r="E76" s="19"/>
      <c r="F76" s="22"/>
      <c r="G76" s="21"/>
      <c r="H76" s="113"/>
      <c r="I76" s="16"/>
      <c r="O76" s="111"/>
    </row>
    <row r="77" spans="1:15" ht="15" x14ac:dyDescent="0.25">
      <c r="A77" s="23"/>
      <c r="B77" s="113"/>
      <c r="C77" s="226"/>
      <c r="D77" s="226"/>
      <c r="E77" s="19"/>
      <c r="F77" s="22"/>
      <c r="G77" s="21"/>
      <c r="H77" s="113"/>
      <c r="I77" s="16"/>
      <c r="O77" s="111"/>
    </row>
    <row r="78" spans="1:15" ht="15" x14ac:dyDescent="0.25">
      <c r="A78" s="23"/>
      <c r="B78" s="113"/>
      <c r="C78" s="226"/>
      <c r="D78" s="226"/>
      <c r="E78" s="19"/>
      <c r="F78" s="22"/>
      <c r="G78" s="21"/>
      <c r="H78" s="113"/>
      <c r="I78" s="16"/>
      <c r="O78" s="111"/>
    </row>
    <row r="79" spans="1:15" ht="15" x14ac:dyDescent="0.25">
      <c r="A79" s="23"/>
      <c r="B79" s="113"/>
      <c r="C79" s="226"/>
      <c r="D79" s="226"/>
      <c r="E79" s="19"/>
      <c r="F79" s="22"/>
      <c r="G79" s="21"/>
      <c r="H79" s="113"/>
      <c r="I79" s="16"/>
      <c r="O79" s="111"/>
    </row>
    <row r="80" spans="1:15" ht="14.45" customHeight="1" x14ac:dyDescent="0.25">
      <c r="A80" s="23"/>
      <c r="B80" s="113"/>
      <c r="C80" s="226"/>
      <c r="D80" s="226"/>
      <c r="E80" s="19"/>
      <c r="F80" s="22"/>
      <c r="G80" s="21"/>
      <c r="H80" s="113"/>
      <c r="I80" s="16"/>
      <c r="O80" s="111"/>
    </row>
    <row r="81" spans="1:15" ht="15" x14ac:dyDescent="0.25">
      <c r="A81" s="23"/>
      <c r="B81" s="113"/>
      <c r="C81" s="226"/>
      <c r="D81" s="226"/>
      <c r="E81" s="19"/>
      <c r="F81" s="22"/>
      <c r="G81" s="21"/>
      <c r="H81" s="113"/>
      <c r="I81" s="16"/>
      <c r="O81" s="111"/>
    </row>
    <row r="82" spans="1:15" ht="15" x14ac:dyDescent="0.25">
      <c r="A82" s="23"/>
      <c r="B82" s="113"/>
      <c r="C82" s="226"/>
      <c r="D82" s="226"/>
      <c r="E82" s="19"/>
      <c r="F82" s="22"/>
      <c r="G82" s="21"/>
      <c r="H82" s="113"/>
      <c r="I82" s="16"/>
      <c r="O82" s="111"/>
    </row>
    <row r="83" spans="1:15" ht="15" x14ac:dyDescent="0.25">
      <c r="A83" s="23"/>
      <c r="B83" s="113"/>
      <c r="C83" s="226"/>
      <c r="D83" s="226"/>
      <c r="E83" s="19"/>
      <c r="F83" s="22"/>
      <c r="G83" s="21"/>
      <c r="H83" s="113"/>
      <c r="I83" s="16"/>
      <c r="O83" s="111"/>
    </row>
    <row r="84" spans="1:15" ht="15" x14ac:dyDescent="0.25">
      <c r="A84" s="23"/>
      <c r="B84" s="113"/>
      <c r="C84" s="226"/>
      <c r="D84" s="226"/>
      <c r="E84" s="19"/>
      <c r="F84" s="22"/>
      <c r="G84" s="21"/>
      <c r="H84" s="113"/>
      <c r="I84" s="16"/>
      <c r="O84" s="111"/>
    </row>
    <row r="85" spans="1:15" ht="15" x14ac:dyDescent="0.25">
      <c r="A85" s="23"/>
      <c r="B85" s="113"/>
      <c r="C85" s="226"/>
      <c r="D85" s="226"/>
      <c r="E85" s="19"/>
      <c r="F85" s="22"/>
      <c r="G85" s="21"/>
      <c r="H85" s="113"/>
      <c r="I85" s="16"/>
      <c r="O85" s="111"/>
    </row>
    <row r="86" spans="1:15" ht="15" x14ac:dyDescent="0.25">
      <c r="A86" s="23"/>
      <c r="B86" s="113"/>
      <c r="C86" s="232"/>
      <c r="D86" s="232"/>
      <c r="E86" s="19"/>
      <c r="F86" s="22"/>
      <c r="G86" s="21"/>
      <c r="H86" s="113"/>
      <c r="I86" s="16"/>
      <c r="O86" s="111"/>
    </row>
    <row r="87" spans="1:15" ht="15" x14ac:dyDescent="0.25">
      <c r="A87" s="23"/>
      <c r="B87" s="113"/>
      <c r="C87" s="232"/>
      <c r="D87" s="232"/>
      <c r="E87" s="19"/>
      <c r="F87" s="22"/>
      <c r="G87" s="21"/>
      <c r="H87" s="113"/>
      <c r="I87" s="16"/>
      <c r="O87" s="111"/>
    </row>
    <row r="88" spans="1:15" ht="15" x14ac:dyDescent="0.25">
      <c r="A88" s="23"/>
      <c r="B88" s="113"/>
      <c r="C88" s="232"/>
      <c r="D88" s="232"/>
      <c r="E88" s="19"/>
      <c r="F88" s="22"/>
      <c r="G88" s="21"/>
      <c r="H88" s="113"/>
      <c r="I88" s="16"/>
      <c r="O88" s="111"/>
    </row>
    <row r="89" spans="1:15" ht="15" x14ac:dyDescent="0.25">
      <c r="A89" s="23"/>
      <c r="B89" s="113"/>
      <c r="C89" s="232"/>
      <c r="D89" s="232"/>
      <c r="E89" s="19"/>
      <c r="F89" s="22"/>
      <c r="G89" s="21"/>
      <c r="H89" s="113"/>
      <c r="I89" s="16"/>
      <c r="O89" s="111"/>
    </row>
    <row r="90" spans="1:15" ht="15" x14ac:dyDescent="0.25">
      <c r="A90" s="23"/>
      <c r="B90" s="113"/>
      <c r="C90" s="232"/>
      <c r="D90" s="232"/>
      <c r="E90" s="19"/>
      <c r="F90" s="22"/>
      <c r="G90" s="21"/>
      <c r="H90" s="113"/>
      <c r="I90" s="16"/>
      <c r="O90" s="111"/>
    </row>
    <row r="91" spans="1:15" ht="15" x14ac:dyDescent="0.25">
      <c r="A91" s="23"/>
      <c r="B91" s="113"/>
      <c r="C91" s="232"/>
      <c r="D91" s="232"/>
      <c r="E91" s="19"/>
      <c r="F91" s="22"/>
      <c r="G91" s="21"/>
      <c r="H91" s="113"/>
      <c r="I91" s="16"/>
      <c r="O91" s="111"/>
    </row>
    <row r="92" spans="1:15" ht="15" x14ac:dyDescent="0.25">
      <c r="A92" s="20"/>
      <c r="B92" s="113"/>
      <c r="C92" s="232"/>
      <c r="D92" s="232"/>
      <c r="E92" s="19"/>
      <c r="F92" s="18"/>
      <c r="G92" s="17"/>
      <c r="H92" s="113"/>
      <c r="I92" s="16"/>
      <c r="O92" s="111"/>
    </row>
    <row r="93" spans="1:15" ht="15" x14ac:dyDescent="0.25">
      <c r="A93" s="23"/>
      <c r="B93" s="113"/>
      <c r="C93" s="116"/>
      <c r="D93" s="117"/>
      <c r="E93" s="19"/>
      <c r="F93" s="22"/>
      <c r="G93" s="21"/>
      <c r="H93" s="113"/>
      <c r="I93" s="16"/>
      <c r="O93" s="111"/>
    </row>
    <row r="94" spans="1:15" ht="15" x14ac:dyDescent="0.25">
      <c r="A94" s="23"/>
      <c r="B94" s="113"/>
      <c r="C94" s="206"/>
      <c r="D94" s="207"/>
      <c r="E94" s="19"/>
      <c r="F94" s="22"/>
      <c r="G94" s="21"/>
      <c r="H94" s="113"/>
      <c r="I94" s="16"/>
      <c r="O94" s="111"/>
    </row>
    <row r="95" spans="1:15" ht="15" x14ac:dyDescent="0.25">
      <c r="A95" s="23"/>
      <c r="B95" s="113"/>
      <c r="C95" s="206"/>
      <c r="D95" s="207"/>
      <c r="E95" s="19"/>
      <c r="F95" s="22"/>
      <c r="G95" s="21"/>
      <c r="H95" s="113"/>
      <c r="I95" s="16"/>
      <c r="O95" s="111"/>
    </row>
    <row r="96" spans="1:15" ht="15" customHeight="1" x14ac:dyDescent="0.25">
      <c r="A96" s="23"/>
      <c r="B96" s="113"/>
      <c r="C96" s="206"/>
      <c r="D96" s="207"/>
      <c r="E96" s="19"/>
      <c r="F96" s="22"/>
      <c r="G96" s="21"/>
      <c r="H96" s="113"/>
      <c r="I96" s="16"/>
      <c r="O96" s="111"/>
    </row>
    <row r="97" spans="1:15" ht="15" customHeight="1" x14ac:dyDescent="0.25">
      <c r="A97" s="23"/>
      <c r="B97" s="113"/>
      <c r="C97" s="116"/>
      <c r="D97" s="117"/>
      <c r="E97" s="19"/>
      <c r="F97" s="22"/>
      <c r="G97" s="21"/>
      <c r="H97" s="113"/>
      <c r="I97" s="16"/>
      <c r="O97" s="111"/>
    </row>
    <row r="98" spans="1:15" ht="15" customHeight="1" x14ac:dyDescent="0.25">
      <c r="A98" s="23"/>
      <c r="B98" s="113"/>
      <c r="C98" s="116"/>
      <c r="D98" s="117"/>
      <c r="E98" s="19"/>
      <c r="F98" s="22"/>
      <c r="G98" s="21"/>
      <c r="H98" s="113"/>
      <c r="I98" s="16"/>
      <c r="O98" s="111"/>
    </row>
    <row r="99" spans="1:15" ht="15" x14ac:dyDescent="0.25">
      <c r="A99" s="23"/>
      <c r="B99" s="113"/>
      <c r="C99" s="116"/>
      <c r="D99" s="117"/>
      <c r="E99" s="19"/>
      <c r="F99" s="22"/>
      <c r="G99" s="21"/>
      <c r="H99" s="113"/>
      <c r="I99" s="16"/>
      <c r="O99" s="111"/>
    </row>
    <row r="100" spans="1:15" ht="15" x14ac:dyDescent="0.25">
      <c r="A100" s="20"/>
      <c r="B100" s="113"/>
      <c r="C100" s="232"/>
      <c r="D100" s="232"/>
      <c r="E100" s="19"/>
      <c r="F100" s="18"/>
      <c r="G100" s="17"/>
      <c r="H100" s="113"/>
      <c r="I100" s="16"/>
      <c r="O100" s="111"/>
    </row>
    <row r="101" spans="1:15" ht="15" x14ac:dyDescent="0.25">
      <c r="A101" s="20"/>
      <c r="B101" s="113"/>
      <c r="C101" s="232"/>
      <c r="D101" s="232"/>
      <c r="E101" s="19"/>
      <c r="F101" s="18"/>
      <c r="G101" s="17"/>
      <c r="H101" s="113"/>
      <c r="I101" s="16"/>
      <c r="O101" s="111"/>
    </row>
    <row r="102" spans="1:15" ht="15" x14ac:dyDescent="0.25">
      <c r="A102" s="23"/>
      <c r="B102" s="113"/>
      <c r="C102" s="232"/>
      <c r="D102" s="232"/>
      <c r="E102" s="19"/>
      <c r="F102" s="22"/>
      <c r="G102" s="21"/>
      <c r="H102" s="113"/>
      <c r="I102" s="16"/>
      <c r="O102" s="111"/>
    </row>
    <row r="103" spans="1:15" ht="15" x14ac:dyDescent="0.25">
      <c r="A103" s="20"/>
      <c r="B103" s="113"/>
      <c r="C103" s="232"/>
      <c r="D103" s="232"/>
      <c r="E103" s="19"/>
      <c r="F103" s="18"/>
      <c r="G103" s="17"/>
      <c r="H103" s="113"/>
      <c r="I103" s="16"/>
      <c r="O103" s="111"/>
    </row>
    <row r="104" spans="1:15" ht="14.45" customHeight="1" x14ac:dyDescent="0.25">
      <c r="A104" s="20"/>
      <c r="B104" s="113"/>
      <c r="C104" s="206"/>
      <c r="D104" s="207"/>
      <c r="E104" s="19"/>
      <c r="F104" s="18"/>
      <c r="G104" s="17"/>
      <c r="H104" s="113"/>
      <c r="I104" s="16"/>
      <c r="O104" s="111"/>
    </row>
    <row r="105" spans="1:15" ht="14.45" customHeight="1" x14ac:dyDescent="0.25">
      <c r="A105" s="20"/>
      <c r="B105" s="113"/>
      <c r="C105" s="116"/>
      <c r="D105" s="117"/>
      <c r="E105" s="19"/>
      <c r="F105" s="18"/>
      <c r="G105" s="17"/>
      <c r="H105" s="113"/>
      <c r="I105" s="16"/>
      <c r="O105" s="111"/>
    </row>
    <row r="106" spans="1:15" ht="14.45" customHeight="1" x14ac:dyDescent="0.25">
      <c r="A106" s="20"/>
      <c r="B106" s="113"/>
      <c r="C106" s="206"/>
      <c r="D106" s="207"/>
      <c r="E106" s="19"/>
      <c r="F106" s="18"/>
      <c r="G106" s="17"/>
      <c r="H106" s="113"/>
      <c r="I106" s="16"/>
      <c r="O106" s="111"/>
    </row>
    <row r="107" spans="1:15" ht="14.45" customHeight="1" x14ac:dyDescent="0.25">
      <c r="A107" s="20"/>
      <c r="B107" s="113"/>
      <c r="C107" s="116"/>
      <c r="D107" s="117"/>
      <c r="E107" s="19"/>
      <c r="F107" s="18"/>
      <c r="G107" s="17"/>
      <c r="H107" s="113"/>
      <c r="I107" s="16"/>
      <c r="O107" s="111"/>
    </row>
    <row r="108" spans="1:15" ht="14.45" customHeight="1" x14ac:dyDescent="0.25">
      <c r="A108" s="20"/>
      <c r="B108" s="113"/>
      <c r="C108" s="116"/>
      <c r="D108" s="117"/>
      <c r="E108" s="19"/>
      <c r="F108" s="18"/>
      <c r="G108" s="17"/>
      <c r="H108" s="113"/>
      <c r="I108" s="16"/>
      <c r="O108" s="111"/>
    </row>
    <row r="109" spans="1:15" ht="15" x14ac:dyDescent="0.25">
      <c r="A109" s="23"/>
      <c r="B109" s="113"/>
      <c r="C109" s="206"/>
      <c r="D109" s="207"/>
      <c r="E109" s="19"/>
      <c r="F109" s="22"/>
      <c r="G109" s="21"/>
      <c r="H109" s="113"/>
      <c r="I109" s="16"/>
      <c r="O109" s="111"/>
    </row>
    <row r="110" spans="1:15" ht="15" x14ac:dyDescent="0.25">
      <c r="A110" s="23"/>
      <c r="B110" s="113"/>
      <c r="C110" s="206"/>
      <c r="D110" s="207"/>
      <c r="E110" s="19"/>
      <c r="F110" s="22"/>
      <c r="G110" s="21"/>
      <c r="H110" s="113"/>
      <c r="I110" s="16"/>
      <c r="O110" s="111"/>
    </row>
    <row r="111" spans="1:15" ht="15" customHeight="1" x14ac:dyDescent="0.25">
      <c r="A111" s="23"/>
      <c r="B111" s="113"/>
      <c r="C111" s="206"/>
      <c r="D111" s="207"/>
      <c r="E111" s="19"/>
      <c r="F111" s="22"/>
      <c r="G111" s="21"/>
      <c r="H111" s="113"/>
      <c r="I111" s="16"/>
      <c r="O111" s="111"/>
    </row>
    <row r="112" spans="1:15" ht="15" customHeight="1" x14ac:dyDescent="0.25">
      <c r="A112" s="118"/>
      <c r="B112" s="119"/>
      <c r="C112" s="120"/>
      <c r="D112" s="120"/>
      <c r="E112" s="121"/>
      <c r="F112" s="122"/>
      <c r="G112" s="21"/>
      <c r="H112" s="113"/>
      <c r="I112" s="16"/>
      <c r="O112" s="111"/>
    </row>
    <row r="113" spans="1:15" ht="15" customHeight="1" x14ac:dyDescent="0.25">
      <c r="A113" s="118"/>
      <c r="B113" s="119"/>
      <c r="C113" s="120"/>
      <c r="D113" s="120"/>
      <c r="E113" s="121"/>
      <c r="F113" s="122"/>
      <c r="G113" s="21"/>
      <c r="H113" s="113"/>
      <c r="I113" s="16"/>
      <c r="O113" s="111"/>
    </row>
    <row r="114" spans="1:15" ht="15" customHeight="1" x14ac:dyDescent="0.25">
      <c r="A114" s="118"/>
      <c r="B114" s="119"/>
      <c r="C114" s="120"/>
      <c r="D114" s="120"/>
      <c r="E114" s="121"/>
      <c r="F114" s="122"/>
      <c r="G114" s="123"/>
      <c r="H114" s="113"/>
      <c r="I114" s="16"/>
      <c r="O114" s="111"/>
    </row>
    <row r="115" spans="1:15" ht="15" customHeight="1" x14ac:dyDescent="0.25">
      <c r="A115" s="118"/>
      <c r="B115" s="119"/>
      <c r="C115" s="120"/>
      <c r="D115" s="120"/>
      <c r="E115" s="121"/>
      <c r="F115" s="122"/>
      <c r="G115" s="123"/>
      <c r="H115" s="113"/>
      <c r="I115" s="16"/>
      <c r="O115" s="111"/>
    </row>
    <row r="116" spans="1:15" ht="15" customHeight="1" x14ac:dyDescent="0.25">
      <c r="A116" s="118"/>
      <c r="B116" s="119"/>
      <c r="C116" s="208"/>
      <c r="D116" s="208"/>
      <c r="E116" s="121"/>
      <c r="F116" s="122"/>
      <c r="G116" s="123"/>
      <c r="H116" s="113"/>
      <c r="I116" s="16"/>
      <c r="O116" s="111"/>
    </row>
    <row r="117" spans="1:15" ht="15" customHeight="1" x14ac:dyDescent="0.25">
      <c r="A117" s="118"/>
      <c r="B117" s="119"/>
      <c r="C117" s="120"/>
      <c r="D117" s="120"/>
      <c r="E117" s="121"/>
      <c r="F117" s="122"/>
      <c r="G117" s="123"/>
      <c r="H117" s="113"/>
      <c r="I117" s="16"/>
      <c r="O117" s="111"/>
    </row>
    <row r="118" spans="1:15" ht="15" customHeight="1" x14ac:dyDescent="0.25">
      <c r="A118" s="118"/>
      <c r="B118" s="119"/>
      <c r="C118" s="120"/>
      <c r="D118" s="120"/>
      <c r="E118" s="121"/>
      <c r="F118" s="122"/>
      <c r="G118" s="123"/>
      <c r="H118" s="113"/>
      <c r="I118" s="16"/>
      <c r="O118" s="111"/>
    </row>
    <row r="119" spans="1:15" ht="15" customHeight="1" x14ac:dyDescent="0.25">
      <c r="A119" s="118"/>
      <c r="B119" s="119"/>
      <c r="C119" s="120"/>
      <c r="D119" s="120"/>
      <c r="E119" s="121"/>
      <c r="F119" s="122"/>
      <c r="G119" s="123"/>
      <c r="H119" s="113"/>
      <c r="I119" s="16"/>
      <c r="O119" s="111"/>
    </row>
    <row r="120" spans="1:15" ht="15" customHeight="1" x14ac:dyDescent="0.25">
      <c r="A120" s="118"/>
      <c r="B120" s="119"/>
      <c r="C120" s="120"/>
      <c r="D120" s="120"/>
      <c r="E120" s="121"/>
      <c r="F120" s="122"/>
      <c r="G120" s="123"/>
      <c r="H120" s="113"/>
      <c r="I120" s="16"/>
      <c r="O120" s="111"/>
    </row>
    <row r="121" spans="1:15" ht="15" customHeight="1" x14ac:dyDescent="0.25">
      <c r="A121" s="118"/>
      <c r="B121" s="119"/>
      <c r="C121" s="120"/>
      <c r="D121" s="120"/>
      <c r="E121" s="121"/>
      <c r="F121" s="122"/>
      <c r="G121" s="123"/>
      <c r="H121" s="113"/>
      <c r="I121" s="16"/>
      <c r="O121" s="111"/>
    </row>
    <row r="122" spans="1:15" ht="15" customHeight="1" x14ac:dyDescent="0.25">
      <c r="A122" s="118"/>
      <c r="B122" s="119"/>
      <c r="C122" s="120"/>
      <c r="D122" s="120"/>
      <c r="E122" s="121"/>
      <c r="F122" s="122"/>
      <c r="G122" s="123"/>
      <c r="H122" s="113"/>
      <c r="I122" s="16"/>
      <c r="O122" s="111"/>
    </row>
    <row r="123" spans="1:15" ht="15" customHeight="1" x14ac:dyDescent="0.25">
      <c r="A123" s="118"/>
      <c r="B123" s="119"/>
      <c r="C123" s="120"/>
      <c r="D123" s="120"/>
      <c r="E123" s="121"/>
      <c r="F123" s="122"/>
      <c r="G123" s="123"/>
      <c r="H123" s="113"/>
      <c r="I123" s="16"/>
      <c r="O123" s="111"/>
    </row>
    <row r="124" spans="1:15" ht="15" customHeight="1" x14ac:dyDescent="0.25">
      <c r="A124" s="118"/>
      <c r="B124" s="119"/>
      <c r="C124" s="120"/>
      <c r="D124" s="120"/>
      <c r="E124" s="121"/>
      <c r="F124" s="122"/>
      <c r="G124" s="123"/>
      <c r="H124" s="113"/>
      <c r="I124" s="16"/>
      <c r="O124" s="111"/>
    </row>
    <row r="125" spans="1:15" ht="15" customHeight="1" x14ac:dyDescent="0.25">
      <c r="A125" s="118"/>
      <c r="B125" s="119"/>
      <c r="C125" s="120"/>
      <c r="D125" s="120"/>
      <c r="E125" s="121"/>
      <c r="F125" s="122"/>
      <c r="G125" s="123"/>
      <c r="H125" s="113"/>
      <c r="I125" s="16"/>
      <c r="O125" s="111"/>
    </row>
    <row r="126" spans="1:15" ht="15" customHeight="1" x14ac:dyDescent="0.25">
      <c r="A126" s="118"/>
      <c r="B126" s="119"/>
      <c r="C126" s="120"/>
      <c r="D126" s="120"/>
      <c r="E126" s="121"/>
      <c r="F126" s="122"/>
      <c r="G126" s="123"/>
      <c r="H126" s="113"/>
      <c r="I126" s="16"/>
      <c r="O126" s="111"/>
    </row>
    <row r="127" spans="1:15" ht="15" customHeight="1" x14ac:dyDescent="0.25">
      <c r="A127" s="118"/>
      <c r="B127" s="119"/>
      <c r="C127" s="120"/>
      <c r="D127" s="120"/>
      <c r="E127" s="121"/>
      <c r="F127" s="122"/>
      <c r="G127" s="123"/>
      <c r="H127" s="113"/>
      <c r="I127" s="16"/>
      <c r="O127" s="111"/>
    </row>
    <row r="128" spans="1:15" ht="28.9" customHeight="1" x14ac:dyDescent="0.25">
      <c r="A128" s="118"/>
      <c r="B128" s="119"/>
      <c r="C128" s="120"/>
      <c r="D128" s="120"/>
      <c r="E128" s="121"/>
      <c r="F128" s="122"/>
      <c r="G128" s="123"/>
      <c r="H128" s="113"/>
      <c r="I128" s="16"/>
      <c r="O128" s="111"/>
    </row>
    <row r="129" spans="1:15" ht="15" customHeight="1" x14ac:dyDescent="0.25">
      <c r="A129" s="118"/>
      <c r="B129" s="119"/>
      <c r="C129" s="120"/>
      <c r="D129" s="120"/>
      <c r="E129" s="121"/>
      <c r="F129" s="122"/>
      <c r="G129" s="123"/>
      <c r="H129" s="113"/>
      <c r="I129" s="16"/>
      <c r="O129" s="111"/>
    </row>
    <row r="130" spans="1:15" ht="15" customHeight="1" thickBot="1" x14ac:dyDescent="0.3">
      <c r="A130" s="118"/>
      <c r="B130" s="119"/>
      <c r="C130" s="120"/>
      <c r="D130" s="120"/>
      <c r="E130" s="121"/>
      <c r="F130" s="122"/>
      <c r="G130" s="123"/>
      <c r="H130" s="113"/>
      <c r="I130" s="16"/>
      <c r="O130" s="111"/>
    </row>
    <row r="131" spans="1:15" ht="13.5" thickBot="1" x14ac:dyDescent="0.25">
      <c r="A131" s="216"/>
      <c r="B131" s="216"/>
      <c r="C131" s="216"/>
      <c r="D131" s="216"/>
      <c r="E131" s="13"/>
      <c r="F131" s="15"/>
      <c r="G131" s="14"/>
      <c r="H131" s="13"/>
      <c r="I131" s="12"/>
      <c r="O131" s="111"/>
    </row>
    <row r="132" spans="1:15" x14ac:dyDescent="0.2">
      <c r="A132" s="216"/>
      <c r="B132" s="216"/>
      <c r="C132" s="216"/>
      <c r="D132" s="216"/>
      <c r="E132" s="234"/>
      <c r="F132" s="235"/>
      <c r="G132" s="235"/>
      <c r="H132" s="236"/>
      <c r="I132" s="237"/>
      <c r="O132" s="111"/>
    </row>
    <row r="133" spans="1:15" ht="15" x14ac:dyDescent="0.25">
      <c r="A133" s="216"/>
      <c r="B133" s="216"/>
      <c r="C133" s="216"/>
      <c r="D133" s="216"/>
      <c r="E133" s="238"/>
      <c r="F133" s="239"/>
      <c r="G133" s="11"/>
      <c r="H133" s="114"/>
      <c r="I133" s="10"/>
      <c r="O133" s="111"/>
    </row>
    <row r="134" spans="1:15" ht="13.5" thickBot="1" x14ac:dyDescent="0.25">
      <c r="A134" s="216"/>
      <c r="B134" s="216"/>
      <c r="C134" s="216"/>
      <c r="D134" s="216"/>
      <c r="E134" s="240"/>
      <c r="F134" s="241"/>
      <c r="G134" s="241"/>
      <c r="H134" s="241"/>
      <c r="I134" s="242"/>
      <c r="O134" s="111"/>
    </row>
    <row r="135" spans="1:15" x14ac:dyDescent="0.2">
      <c r="A135" s="216"/>
      <c r="B135" s="216"/>
      <c r="C135" s="216"/>
      <c r="D135" s="216"/>
      <c r="E135" s="216"/>
      <c r="F135" s="209"/>
      <c r="G135" s="209"/>
      <c r="H135" s="209"/>
      <c r="I135" s="233"/>
      <c r="O135" s="111"/>
    </row>
    <row r="136" spans="1:15" x14ac:dyDescent="0.2">
      <c r="O136" s="111"/>
    </row>
    <row r="137" spans="1:15" x14ac:dyDescent="0.2">
      <c r="O137" s="111"/>
    </row>
    <row r="138" spans="1:15" x14ac:dyDescent="0.2">
      <c r="O138" s="111"/>
    </row>
    <row r="139" spans="1:15" x14ac:dyDescent="0.2">
      <c r="O139" s="111"/>
    </row>
    <row r="140" spans="1:15" x14ac:dyDescent="0.2">
      <c r="O140" s="111"/>
    </row>
    <row r="141" spans="1:15" x14ac:dyDescent="0.2">
      <c r="O141" s="111"/>
    </row>
    <row r="142" spans="1:15" x14ac:dyDescent="0.2">
      <c r="O142" s="111"/>
    </row>
    <row r="143" spans="1:15" x14ac:dyDescent="0.2">
      <c r="O143" s="111"/>
    </row>
    <row r="144" spans="1:15" x14ac:dyDescent="0.2">
      <c r="O144" s="111"/>
    </row>
    <row r="145" spans="15:15" x14ac:dyDescent="0.2">
      <c r="O145" s="111"/>
    </row>
    <row r="146" spans="15:15" x14ac:dyDescent="0.2">
      <c r="O146" s="111"/>
    </row>
    <row r="147" spans="15:15" x14ac:dyDescent="0.2">
      <c r="O147" s="111"/>
    </row>
    <row r="148" spans="15:15" x14ac:dyDescent="0.2">
      <c r="O148" s="111"/>
    </row>
    <row r="149" spans="15:15" x14ac:dyDescent="0.2">
      <c r="O149" s="111"/>
    </row>
    <row r="150" spans="15:15" x14ac:dyDescent="0.2">
      <c r="O150" s="111"/>
    </row>
    <row r="151" spans="15:15" x14ac:dyDescent="0.2">
      <c r="O151" s="111"/>
    </row>
    <row r="152" spans="15:15" x14ac:dyDescent="0.2">
      <c r="O152" s="111"/>
    </row>
    <row r="153" spans="15:15" x14ac:dyDescent="0.2">
      <c r="O153" s="111"/>
    </row>
  </sheetData>
  <mergeCells count="119">
    <mergeCell ref="C110:D110"/>
    <mergeCell ref="C109:D109"/>
    <mergeCell ref="C111:D111"/>
    <mergeCell ref="A135:D135"/>
    <mergeCell ref="E135:I135"/>
    <mergeCell ref="A131:D131"/>
    <mergeCell ref="A132:D132"/>
    <mergeCell ref="E132:I132"/>
    <mergeCell ref="A133:D133"/>
    <mergeCell ref="E133:F133"/>
    <mergeCell ref="A134:D134"/>
    <mergeCell ref="E134:I13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C103:D103"/>
    <mergeCell ref="C90:D90"/>
    <mergeCell ref="C91:D91"/>
    <mergeCell ref="C92:D92"/>
    <mergeCell ref="C100:D100"/>
    <mergeCell ref="C101:D101"/>
    <mergeCell ref="C96:D96"/>
    <mergeCell ref="C95:D95"/>
    <mergeCell ref="C94:D94"/>
    <mergeCell ref="C72:D72"/>
    <mergeCell ref="C73:D73"/>
    <mergeCell ref="C75:D75"/>
    <mergeCell ref="C76:D76"/>
    <mergeCell ref="C77:D77"/>
    <mergeCell ref="C78:D78"/>
    <mergeCell ref="C79:D79"/>
    <mergeCell ref="C80:D80"/>
    <mergeCell ref="C81:D81"/>
    <mergeCell ref="C62:D62"/>
    <mergeCell ref="C63:D63"/>
    <mergeCell ref="C64:D64"/>
    <mergeCell ref="C65:D65"/>
    <mergeCell ref="C66:D66"/>
    <mergeCell ref="C67:D67"/>
    <mergeCell ref="C68:D68"/>
    <mergeCell ref="C70:D70"/>
    <mergeCell ref="C71:D71"/>
    <mergeCell ref="C69:D69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47:D47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104:D104"/>
    <mergeCell ref="C106:D106"/>
    <mergeCell ref="C116:D116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  <mergeCell ref="D12:I12"/>
    <mergeCell ref="A13:I13"/>
    <mergeCell ref="A14:I14"/>
    <mergeCell ref="A15:B15"/>
    <mergeCell ref="C15:D16"/>
    <mergeCell ref="E15:F15"/>
    <mergeCell ref="G15:G16"/>
    <mergeCell ref="H15:H16"/>
    <mergeCell ref="I15:I16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7" zoomScaleNormal="100" workbookViewId="0">
      <selection activeCell="F47" sqref="F47"/>
    </sheetView>
  </sheetViews>
  <sheetFormatPr defaultRowHeight="12.6" customHeight="1" x14ac:dyDescent="0.2"/>
  <cols>
    <col min="1" max="1" width="11.7109375" style="9" customWidth="1"/>
    <col min="2" max="2" width="10.85546875" style="176" customWidth="1"/>
    <col min="3" max="3" width="20.28515625" style="176" customWidth="1"/>
    <col min="4" max="4" width="14.42578125" style="176" customWidth="1"/>
    <col min="5" max="5" width="10" style="176" customWidth="1"/>
    <col min="6" max="6" width="9.85546875" style="176" customWidth="1"/>
    <col min="7" max="7" width="10.28515625" style="176" customWidth="1"/>
    <col min="8" max="8" width="9.42578125" style="176" customWidth="1"/>
    <col min="9" max="9" width="8" style="176" customWidth="1"/>
    <col min="10" max="10" width="9.140625" style="176"/>
    <col min="11" max="11" width="9.140625" style="6"/>
    <col min="12" max="12" width="18.140625" style="176" customWidth="1"/>
    <col min="13" max="256" width="9.140625" style="176"/>
    <col min="257" max="257" width="9" style="176" customWidth="1"/>
    <col min="258" max="258" width="10.85546875" style="176" customWidth="1"/>
    <col min="259" max="259" width="20.28515625" style="176" customWidth="1"/>
    <col min="260" max="260" width="6.28515625" style="176" customWidth="1"/>
    <col min="261" max="261" width="10" style="176" customWidth="1"/>
    <col min="262" max="262" width="9.85546875" style="176" customWidth="1"/>
    <col min="263" max="263" width="7.42578125" style="176" customWidth="1"/>
    <col min="264" max="264" width="9.42578125" style="176" customWidth="1"/>
    <col min="265" max="265" width="6.7109375" style="176" customWidth="1"/>
    <col min="266" max="512" width="9.140625" style="176"/>
    <col min="513" max="513" width="9" style="176" customWidth="1"/>
    <col min="514" max="514" width="10.85546875" style="176" customWidth="1"/>
    <col min="515" max="515" width="20.28515625" style="176" customWidth="1"/>
    <col min="516" max="516" width="6.28515625" style="176" customWidth="1"/>
    <col min="517" max="517" width="10" style="176" customWidth="1"/>
    <col min="518" max="518" width="9.85546875" style="176" customWidth="1"/>
    <col min="519" max="519" width="7.42578125" style="176" customWidth="1"/>
    <col min="520" max="520" width="9.42578125" style="176" customWidth="1"/>
    <col min="521" max="521" width="6.7109375" style="176" customWidth="1"/>
    <col min="522" max="768" width="9.140625" style="176"/>
    <col min="769" max="769" width="9" style="176" customWidth="1"/>
    <col min="770" max="770" width="10.85546875" style="176" customWidth="1"/>
    <col min="771" max="771" width="20.28515625" style="176" customWidth="1"/>
    <col min="772" max="772" width="6.28515625" style="176" customWidth="1"/>
    <col min="773" max="773" width="10" style="176" customWidth="1"/>
    <col min="774" max="774" width="9.85546875" style="176" customWidth="1"/>
    <col min="775" max="775" width="7.42578125" style="176" customWidth="1"/>
    <col min="776" max="776" width="9.42578125" style="176" customWidth="1"/>
    <col min="777" max="777" width="6.7109375" style="176" customWidth="1"/>
    <col min="778" max="1024" width="9.140625" style="176"/>
    <col min="1025" max="1025" width="9" style="176" customWidth="1"/>
    <col min="1026" max="1026" width="10.85546875" style="176" customWidth="1"/>
    <col min="1027" max="1027" width="20.28515625" style="176" customWidth="1"/>
    <col min="1028" max="1028" width="6.28515625" style="176" customWidth="1"/>
    <col min="1029" max="1029" width="10" style="176" customWidth="1"/>
    <col min="1030" max="1030" width="9.85546875" style="176" customWidth="1"/>
    <col min="1031" max="1031" width="7.42578125" style="176" customWidth="1"/>
    <col min="1032" max="1032" width="9.42578125" style="176" customWidth="1"/>
    <col min="1033" max="1033" width="6.7109375" style="176" customWidth="1"/>
    <col min="1034" max="1280" width="9.140625" style="176"/>
    <col min="1281" max="1281" width="9" style="176" customWidth="1"/>
    <col min="1282" max="1282" width="10.85546875" style="176" customWidth="1"/>
    <col min="1283" max="1283" width="20.28515625" style="176" customWidth="1"/>
    <col min="1284" max="1284" width="6.28515625" style="176" customWidth="1"/>
    <col min="1285" max="1285" width="10" style="176" customWidth="1"/>
    <col min="1286" max="1286" width="9.85546875" style="176" customWidth="1"/>
    <col min="1287" max="1287" width="7.42578125" style="176" customWidth="1"/>
    <col min="1288" max="1288" width="9.42578125" style="176" customWidth="1"/>
    <col min="1289" max="1289" width="6.7109375" style="176" customWidth="1"/>
    <col min="1290" max="1536" width="9.140625" style="176"/>
    <col min="1537" max="1537" width="9" style="176" customWidth="1"/>
    <col min="1538" max="1538" width="10.85546875" style="176" customWidth="1"/>
    <col min="1539" max="1539" width="20.28515625" style="176" customWidth="1"/>
    <col min="1540" max="1540" width="6.28515625" style="176" customWidth="1"/>
    <col min="1541" max="1541" width="10" style="176" customWidth="1"/>
    <col min="1542" max="1542" width="9.85546875" style="176" customWidth="1"/>
    <col min="1543" max="1543" width="7.42578125" style="176" customWidth="1"/>
    <col min="1544" max="1544" width="9.42578125" style="176" customWidth="1"/>
    <col min="1545" max="1545" width="6.7109375" style="176" customWidth="1"/>
    <col min="1546" max="1792" width="9.140625" style="176"/>
    <col min="1793" max="1793" width="9" style="176" customWidth="1"/>
    <col min="1794" max="1794" width="10.85546875" style="176" customWidth="1"/>
    <col min="1795" max="1795" width="20.28515625" style="176" customWidth="1"/>
    <col min="1796" max="1796" width="6.28515625" style="176" customWidth="1"/>
    <col min="1797" max="1797" width="10" style="176" customWidth="1"/>
    <col min="1798" max="1798" width="9.85546875" style="176" customWidth="1"/>
    <col min="1799" max="1799" width="7.42578125" style="176" customWidth="1"/>
    <col min="1800" max="1800" width="9.42578125" style="176" customWidth="1"/>
    <col min="1801" max="1801" width="6.7109375" style="176" customWidth="1"/>
    <col min="1802" max="2048" width="9.140625" style="176"/>
    <col min="2049" max="2049" width="9" style="176" customWidth="1"/>
    <col min="2050" max="2050" width="10.85546875" style="176" customWidth="1"/>
    <col min="2051" max="2051" width="20.28515625" style="176" customWidth="1"/>
    <col min="2052" max="2052" width="6.28515625" style="176" customWidth="1"/>
    <col min="2053" max="2053" width="10" style="176" customWidth="1"/>
    <col min="2054" max="2054" width="9.85546875" style="176" customWidth="1"/>
    <col min="2055" max="2055" width="7.42578125" style="176" customWidth="1"/>
    <col min="2056" max="2056" width="9.42578125" style="176" customWidth="1"/>
    <col min="2057" max="2057" width="6.7109375" style="176" customWidth="1"/>
    <col min="2058" max="2304" width="9.140625" style="176"/>
    <col min="2305" max="2305" width="9" style="176" customWidth="1"/>
    <col min="2306" max="2306" width="10.85546875" style="176" customWidth="1"/>
    <col min="2307" max="2307" width="20.28515625" style="176" customWidth="1"/>
    <col min="2308" max="2308" width="6.28515625" style="176" customWidth="1"/>
    <col min="2309" max="2309" width="10" style="176" customWidth="1"/>
    <col min="2310" max="2310" width="9.85546875" style="176" customWidth="1"/>
    <col min="2311" max="2311" width="7.42578125" style="176" customWidth="1"/>
    <col min="2312" max="2312" width="9.42578125" style="176" customWidth="1"/>
    <col min="2313" max="2313" width="6.7109375" style="176" customWidth="1"/>
    <col min="2314" max="2560" width="9.140625" style="176"/>
    <col min="2561" max="2561" width="9" style="176" customWidth="1"/>
    <col min="2562" max="2562" width="10.85546875" style="176" customWidth="1"/>
    <col min="2563" max="2563" width="20.28515625" style="176" customWidth="1"/>
    <col min="2564" max="2564" width="6.28515625" style="176" customWidth="1"/>
    <col min="2565" max="2565" width="10" style="176" customWidth="1"/>
    <col min="2566" max="2566" width="9.85546875" style="176" customWidth="1"/>
    <col min="2567" max="2567" width="7.42578125" style="176" customWidth="1"/>
    <col min="2568" max="2568" width="9.42578125" style="176" customWidth="1"/>
    <col min="2569" max="2569" width="6.7109375" style="176" customWidth="1"/>
    <col min="2570" max="2816" width="9.140625" style="176"/>
    <col min="2817" max="2817" width="9" style="176" customWidth="1"/>
    <col min="2818" max="2818" width="10.85546875" style="176" customWidth="1"/>
    <col min="2819" max="2819" width="20.28515625" style="176" customWidth="1"/>
    <col min="2820" max="2820" width="6.28515625" style="176" customWidth="1"/>
    <col min="2821" max="2821" width="10" style="176" customWidth="1"/>
    <col min="2822" max="2822" width="9.85546875" style="176" customWidth="1"/>
    <col min="2823" max="2823" width="7.42578125" style="176" customWidth="1"/>
    <col min="2824" max="2824" width="9.42578125" style="176" customWidth="1"/>
    <col min="2825" max="2825" width="6.7109375" style="176" customWidth="1"/>
    <col min="2826" max="3072" width="9.140625" style="176"/>
    <col min="3073" max="3073" width="9" style="176" customWidth="1"/>
    <col min="3074" max="3074" width="10.85546875" style="176" customWidth="1"/>
    <col min="3075" max="3075" width="20.28515625" style="176" customWidth="1"/>
    <col min="3076" max="3076" width="6.28515625" style="176" customWidth="1"/>
    <col min="3077" max="3077" width="10" style="176" customWidth="1"/>
    <col min="3078" max="3078" width="9.85546875" style="176" customWidth="1"/>
    <col min="3079" max="3079" width="7.42578125" style="176" customWidth="1"/>
    <col min="3080" max="3080" width="9.42578125" style="176" customWidth="1"/>
    <col min="3081" max="3081" width="6.7109375" style="176" customWidth="1"/>
    <col min="3082" max="3328" width="9.140625" style="176"/>
    <col min="3329" max="3329" width="9" style="176" customWidth="1"/>
    <col min="3330" max="3330" width="10.85546875" style="176" customWidth="1"/>
    <col min="3331" max="3331" width="20.28515625" style="176" customWidth="1"/>
    <col min="3332" max="3332" width="6.28515625" style="176" customWidth="1"/>
    <col min="3333" max="3333" width="10" style="176" customWidth="1"/>
    <col min="3334" max="3334" width="9.85546875" style="176" customWidth="1"/>
    <col min="3335" max="3335" width="7.42578125" style="176" customWidth="1"/>
    <col min="3336" max="3336" width="9.42578125" style="176" customWidth="1"/>
    <col min="3337" max="3337" width="6.7109375" style="176" customWidth="1"/>
    <col min="3338" max="3584" width="9.140625" style="176"/>
    <col min="3585" max="3585" width="9" style="176" customWidth="1"/>
    <col min="3586" max="3586" width="10.85546875" style="176" customWidth="1"/>
    <col min="3587" max="3587" width="20.28515625" style="176" customWidth="1"/>
    <col min="3588" max="3588" width="6.28515625" style="176" customWidth="1"/>
    <col min="3589" max="3589" width="10" style="176" customWidth="1"/>
    <col min="3590" max="3590" width="9.85546875" style="176" customWidth="1"/>
    <col min="3591" max="3591" width="7.42578125" style="176" customWidth="1"/>
    <col min="3592" max="3592" width="9.42578125" style="176" customWidth="1"/>
    <col min="3593" max="3593" width="6.7109375" style="176" customWidth="1"/>
    <col min="3594" max="3840" width="9.140625" style="176"/>
    <col min="3841" max="3841" width="9" style="176" customWidth="1"/>
    <col min="3842" max="3842" width="10.85546875" style="176" customWidth="1"/>
    <col min="3843" max="3843" width="20.28515625" style="176" customWidth="1"/>
    <col min="3844" max="3844" width="6.28515625" style="176" customWidth="1"/>
    <col min="3845" max="3845" width="10" style="176" customWidth="1"/>
    <col min="3846" max="3846" width="9.85546875" style="176" customWidth="1"/>
    <col min="3847" max="3847" width="7.42578125" style="176" customWidth="1"/>
    <col min="3848" max="3848" width="9.42578125" style="176" customWidth="1"/>
    <col min="3849" max="3849" width="6.7109375" style="176" customWidth="1"/>
    <col min="3850" max="4096" width="9.140625" style="176"/>
    <col min="4097" max="4097" width="9" style="176" customWidth="1"/>
    <col min="4098" max="4098" width="10.85546875" style="176" customWidth="1"/>
    <col min="4099" max="4099" width="20.28515625" style="176" customWidth="1"/>
    <col min="4100" max="4100" width="6.28515625" style="176" customWidth="1"/>
    <col min="4101" max="4101" width="10" style="176" customWidth="1"/>
    <col min="4102" max="4102" width="9.85546875" style="176" customWidth="1"/>
    <col min="4103" max="4103" width="7.42578125" style="176" customWidth="1"/>
    <col min="4104" max="4104" width="9.42578125" style="176" customWidth="1"/>
    <col min="4105" max="4105" width="6.7109375" style="176" customWidth="1"/>
    <col min="4106" max="4352" width="9.140625" style="176"/>
    <col min="4353" max="4353" width="9" style="176" customWidth="1"/>
    <col min="4354" max="4354" width="10.85546875" style="176" customWidth="1"/>
    <col min="4355" max="4355" width="20.28515625" style="176" customWidth="1"/>
    <col min="4356" max="4356" width="6.28515625" style="176" customWidth="1"/>
    <col min="4357" max="4357" width="10" style="176" customWidth="1"/>
    <col min="4358" max="4358" width="9.85546875" style="176" customWidth="1"/>
    <col min="4359" max="4359" width="7.42578125" style="176" customWidth="1"/>
    <col min="4360" max="4360" width="9.42578125" style="176" customWidth="1"/>
    <col min="4361" max="4361" width="6.7109375" style="176" customWidth="1"/>
    <col min="4362" max="4608" width="9.140625" style="176"/>
    <col min="4609" max="4609" width="9" style="176" customWidth="1"/>
    <col min="4610" max="4610" width="10.85546875" style="176" customWidth="1"/>
    <col min="4611" max="4611" width="20.28515625" style="176" customWidth="1"/>
    <col min="4612" max="4612" width="6.28515625" style="176" customWidth="1"/>
    <col min="4613" max="4613" width="10" style="176" customWidth="1"/>
    <col min="4614" max="4614" width="9.85546875" style="176" customWidth="1"/>
    <col min="4615" max="4615" width="7.42578125" style="176" customWidth="1"/>
    <col min="4616" max="4616" width="9.42578125" style="176" customWidth="1"/>
    <col min="4617" max="4617" width="6.7109375" style="176" customWidth="1"/>
    <col min="4618" max="4864" width="9.140625" style="176"/>
    <col min="4865" max="4865" width="9" style="176" customWidth="1"/>
    <col min="4866" max="4866" width="10.85546875" style="176" customWidth="1"/>
    <col min="4867" max="4867" width="20.28515625" style="176" customWidth="1"/>
    <col min="4868" max="4868" width="6.28515625" style="176" customWidth="1"/>
    <col min="4869" max="4869" width="10" style="176" customWidth="1"/>
    <col min="4870" max="4870" width="9.85546875" style="176" customWidth="1"/>
    <col min="4871" max="4871" width="7.42578125" style="176" customWidth="1"/>
    <col min="4872" max="4872" width="9.42578125" style="176" customWidth="1"/>
    <col min="4873" max="4873" width="6.7109375" style="176" customWidth="1"/>
    <col min="4874" max="5120" width="9.140625" style="176"/>
    <col min="5121" max="5121" width="9" style="176" customWidth="1"/>
    <col min="5122" max="5122" width="10.85546875" style="176" customWidth="1"/>
    <col min="5123" max="5123" width="20.28515625" style="176" customWidth="1"/>
    <col min="5124" max="5124" width="6.28515625" style="176" customWidth="1"/>
    <col min="5125" max="5125" width="10" style="176" customWidth="1"/>
    <col min="5126" max="5126" width="9.85546875" style="176" customWidth="1"/>
    <col min="5127" max="5127" width="7.42578125" style="176" customWidth="1"/>
    <col min="5128" max="5128" width="9.42578125" style="176" customWidth="1"/>
    <col min="5129" max="5129" width="6.7109375" style="176" customWidth="1"/>
    <col min="5130" max="5376" width="9.140625" style="176"/>
    <col min="5377" max="5377" width="9" style="176" customWidth="1"/>
    <col min="5378" max="5378" width="10.85546875" style="176" customWidth="1"/>
    <col min="5379" max="5379" width="20.28515625" style="176" customWidth="1"/>
    <col min="5380" max="5380" width="6.28515625" style="176" customWidth="1"/>
    <col min="5381" max="5381" width="10" style="176" customWidth="1"/>
    <col min="5382" max="5382" width="9.85546875" style="176" customWidth="1"/>
    <col min="5383" max="5383" width="7.42578125" style="176" customWidth="1"/>
    <col min="5384" max="5384" width="9.42578125" style="176" customWidth="1"/>
    <col min="5385" max="5385" width="6.7109375" style="176" customWidth="1"/>
    <col min="5386" max="5632" width="9.140625" style="176"/>
    <col min="5633" max="5633" width="9" style="176" customWidth="1"/>
    <col min="5634" max="5634" width="10.85546875" style="176" customWidth="1"/>
    <col min="5635" max="5635" width="20.28515625" style="176" customWidth="1"/>
    <col min="5636" max="5636" width="6.28515625" style="176" customWidth="1"/>
    <col min="5637" max="5637" width="10" style="176" customWidth="1"/>
    <col min="5638" max="5638" width="9.85546875" style="176" customWidth="1"/>
    <col min="5639" max="5639" width="7.42578125" style="176" customWidth="1"/>
    <col min="5640" max="5640" width="9.42578125" style="176" customWidth="1"/>
    <col min="5641" max="5641" width="6.7109375" style="176" customWidth="1"/>
    <col min="5642" max="5888" width="9.140625" style="176"/>
    <col min="5889" max="5889" width="9" style="176" customWidth="1"/>
    <col min="5890" max="5890" width="10.85546875" style="176" customWidth="1"/>
    <col min="5891" max="5891" width="20.28515625" style="176" customWidth="1"/>
    <col min="5892" max="5892" width="6.28515625" style="176" customWidth="1"/>
    <col min="5893" max="5893" width="10" style="176" customWidth="1"/>
    <col min="5894" max="5894" width="9.85546875" style="176" customWidth="1"/>
    <col min="5895" max="5895" width="7.42578125" style="176" customWidth="1"/>
    <col min="5896" max="5896" width="9.42578125" style="176" customWidth="1"/>
    <col min="5897" max="5897" width="6.7109375" style="176" customWidth="1"/>
    <col min="5898" max="6144" width="9.140625" style="176"/>
    <col min="6145" max="6145" width="9" style="176" customWidth="1"/>
    <col min="6146" max="6146" width="10.85546875" style="176" customWidth="1"/>
    <col min="6147" max="6147" width="20.28515625" style="176" customWidth="1"/>
    <col min="6148" max="6148" width="6.28515625" style="176" customWidth="1"/>
    <col min="6149" max="6149" width="10" style="176" customWidth="1"/>
    <col min="6150" max="6150" width="9.85546875" style="176" customWidth="1"/>
    <col min="6151" max="6151" width="7.42578125" style="176" customWidth="1"/>
    <col min="6152" max="6152" width="9.42578125" style="176" customWidth="1"/>
    <col min="6153" max="6153" width="6.7109375" style="176" customWidth="1"/>
    <col min="6154" max="6400" width="9.140625" style="176"/>
    <col min="6401" max="6401" width="9" style="176" customWidth="1"/>
    <col min="6402" max="6402" width="10.85546875" style="176" customWidth="1"/>
    <col min="6403" max="6403" width="20.28515625" style="176" customWidth="1"/>
    <col min="6404" max="6404" width="6.28515625" style="176" customWidth="1"/>
    <col min="6405" max="6405" width="10" style="176" customWidth="1"/>
    <col min="6406" max="6406" width="9.85546875" style="176" customWidth="1"/>
    <col min="6407" max="6407" width="7.42578125" style="176" customWidth="1"/>
    <col min="6408" max="6408" width="9.42578125" style="176" customWidth="1"/>
    <col min="6409" max="6409" width="6.7109375" style="176" customWidth="1"/>
    <col min="6410" max="6656" width="9.140625" style="176"/>
    <col min="6657" max="6657" width="9" style="176" customWidth="1"/>
    <col min="6658" max="6658" width="10.85546875" style="176" customWidth="1"/>
    <col min="6659" max="6659" width="20.28515625" style="176" customWidth="1"/>
    <col min="6660" max="6660" width="6.28515625" style="176" customWidth="1"/>
    <col min="6661" max="6661" width="10" style="176" customWidth="1"/>
    <col min="6662" max="6662" width="9.85546875" style="176" customWidth="1"/>
    <col min="6663" max="6663" width="7.42578125" style="176" customWidth="1"/>
    <col min="6664" max="6664" width="9.42578125" style="176" customWidth="1"/>
    <col min="6665" max="6665" width="6.7109375" style="176" customWidth="1"/>
    <col min="6666" max="6912" width="9.140625" style="176"/>
    <col min="6913" max="6913" width="9" style="176" customWidth="1"/>
    <col min="6914" max="6914" width="10.85546875" style="176" customWidth="1"/>
    <col min="6915" max="6915" width="20.28515625" style="176" customWidth="1"/>
    <col min="6916" max="6916" width="6.28515625" style="176" customWidth="1"/>
    <col min="6917" max="6917" width="10" style="176" customWidth="1"/>
    <col min="6918" max="6918" width="9.85546875" style="176" customWidth="1"/>
    <col min="6919" max="6919" width="7.42578125" style="176" customWidth="1"/>
    <col min="6920" max="6920" width="9.42578125" style="176" customWidth="1"/>
    <col min="6921" max="6921" width="6.7109375" style="176" customWidth="1"/>
    <col min="6922" max="7168" width="9.140625" style="176"/>
    <col min="7169" max="7169" width="9" style="176" customWidth="1"/>
    <col min="7170" max="7170" width="10.85546875" style="176" customWidth="1"/>
    <col min="7171" max="7171" width="20.28515625" style="176" customWidth="1"/>
    <col min="7172" max="7172" width="6.28515625" style="176" customWidth="1"/>
    <col min="7173" max="7173" width="10" style="176" customWidth="1"/>
    <col min="7174" max="7174" width="9.85546875" style="176" customWidth="1"/>
    <col min="7175" max="7175" width="7.42578125" style="176" customWidth="1"/>
    <col min="7176" max="7176" width="9.42578125" style="176" customWidth="1"/>
    <col min="7177" max="7177" width="6.7109375" style="176" customWidth="1"/>
    <col min="7178" max="7424" width="9.140625" style="176"/>
    <col min="7425" max="7425" width="9" style="176" customWidth="1"/>
    <col min="7426" max="7426" width="10.85546875" style="176" customWidth="1"/>
    <col min="7427" max="7427" width="20.28515625" style="176" customWidth="1"/>
    <col min="7428" max="7428" width="6.28515625" style="176" customWidth="1"/>
    <col min="7429" max="7429" width="10" style="176" customWidth="1"/>
    <col min="7430" max="7430" width="9.85546875" style="176" customWidth="1"/>
    <col min="7431" max="7431" width="7.42578125" style="176" customWidth="1"/>
    <col min="7432" max="7432" width="9.42578125" style="176" customWidth="1"/>
    <col min="7433" max="7433" width="6.7109375" style="176" customWidth="1"/>
    <col min="7434" max="7680" width="9.140625" style="176"/>
    <col min="7681" max="7681" width="9" style="176" customWidth="1"/>
    <col min="7682" max="7682" width="10.85546875" style="176" customWidth="1"/>
    <col min="7683" max="7683" width="20.28515625" style="176" customWidth="1"/>
    <col min="7684" max="7684" width="6.28515625" style="176" customWidth="1"/>
    <col min="7685" max="7685" width="10" style="176" customWidth="1"/>
    <col min="7686" max="7686" width="9.85546875" style="176" customWidth="1"/>
    <col min="7687" max="7687" width="7.42578125" style="176" customWidth="1"/>
    <col min="7688" max="7688" width="9.42578125" style="176" customWidth="1"/>
    <col min="7689" max="7689" width="6.7109375" style="176" customWidth="1"/>
    <col min="7690" max="7936" width="9.140625" style="176"/>
    <col min="7937" max="7937" width="9" style="176" customWidth="1"/>
    <col min="7938" max="7938" width="10.85546875" style="176" customWidth="1"/>
    <col min="7939" max="7939" width="20.28515625" style="176" customWidth="1"/>
    <col min="7940" max="7940" width="6.28515625" style="176" customWidth="1"/>
    <col min="7941" max="7941" width="10" style="176" customWidth="1"/>
    <col min="7942" max="7942" width="9.85546875" style="176" customWidth="1"/>
    <col min="7943" max="7943" width="7.42578125" style="176" customWidth="1"/>
    <col min="7944" max="7944" width="9.42578125" style="176" customWidth="1"/>
    <col min="7945" max="7945" width="6.7109375" style="176" customWidth="1"/>
    <col min="7946" max="8192" width="9.140625" style="176"/>
    <col min="8193" max="8193" width="9" style="176" customWidth="1"/>
    <col min="8194" max="8194" width="10.85546875" style="176" customWidth="1"/>
    <col min="8195" max="8195" width="20.28515625" style="176" customWidth="1"/>
    <col min="8196" max="8196" width="6.28515625" style="176" customWidth="1"/>
    <col min="8197" max="8197" width="10" style="176" customWidth="1"/>
    <col min="8198" max="8198" width="9.85546875" style="176" customWidth="1"/>
    <col min="8199" max="8199" width="7.42578125" style="176" customWidth="1"/>
    <col min="8200" max="8200" width="9.42578125" style="176" customWidth="1"/>
    <col min="8201" max="8201" width="6.7109375" style="176" customWidth="1"/>
    <col min="8202" max="8448" width="9.140625" style="176"/>
    <col min="8449" max="8449" width="9" style="176" customWidth="1"/>
    <col min="8450" max="8450" width="10.85546875" style="176" customWidth="1"/>
    <col min="8451" max="8451" width="20.28515625" style="176" customWidth="1"/>
    <col min="8452" max="8452" width="6.28515625" style="176" customWidth="1"/>
    <col min="8453" max="8453" width="10" style="176" customWidth="1"/>
    <col min="8454" max="8454" width="9.85546875" style="176" customWidth="1"/>
    <col min="8455" max="8455" width="7.42578125" style="176" customWidth="1"/>
    <col min="8456" max="8456" width="9.42578125" style="176" customWidth="1"/>
    <col min="8457" max="8457" width="6.7109375" style="176" customWidth="1"/>
    <col min="8458" max="8704" width="9.140625" style="176"/>
    <col min="8705" max="8705" width="9" style="176" customWidth="1"/>
    <col min="8706" max="8706" width="10.85546875" style="176" customWidth="1"/>
    <col min="8707" max="8707" width="20.28515625" style="176" customWidth="1"/>
    <col min="8708" max="8708" width="6.28515625" style="176" customWidth="1"/>
    <col min="8709" max="8709" width="10" style="176" customWidth="1"/>
    <col min="8710" max="8710" width="9.85546875" style="176" customWidth="1"/>
    <col min="8711" max="8711" width="7.42578125" style="176" customWidth="1"/>
    <col min="8712" max="8712" width="9.42578125" style="176" customWidth="1"/>
    <col min="8713" max="8713" width="6.7109375" style="176" customWidth="1"/>
    <col min="8714" max="8960" width="9.140625" style="176"/>
    <col min="8961" max="8961" width="9" style="176" customWidth="1"/>
    <col min="8962" max="8962" width="10.85546875" style="176" customWidth="1"/>
    <col min="8963" max="8963" width="20.28515625" style="176" customWidth="1"/>
    <col min="8964" max="8964" width="6.28515625" style="176" customWidth="1"/>
    <col min="8965" max="8965" width="10" style="176" customWidth="1"/>
    <col min="8966" max="8966" width="9.85546875" style="176" customWidth="1"/>
    <col min="8967" max="8967" width="7.42578125" style="176" customWidth="1"/>
    <col min="8968" max="8968" width="9.42578125" style="176" customWidth="1"/>
    <col min="8969" max="8969" width="6.7109375" style="176" customWidth="1"/>
    <col min="8970" max="9216" width="9.140625" style="176"/>
    <col min="9217" max="9217" width="9" style="176" customWidth="1"/>
    <col min="9218" max="9218" width="10.85546875" style="176" customWidth="1"/>
    <col min="9219" max="9219" width="20.28515625" style="176" customWidth="1"/>
    <col min="9220" max="9220" width="6.28515625" style="176" customWidth="1"/>
    <col min="9221" max="9221" width="10" style="176" customWidth="1"/>
    <col min="9222" max="9222" width="9.85546875" style="176" customWidth="1"/>
    <col min="9223" max="9223" width="7.42578125" style="176" customWidth="1"/>
    <col min="9224" max="9224" width="9.42578125" style="176" customWidth="1"/>
    <col min="9225" max="9225" width="6.7109375" style="176" customWidth="1"/>
    <col min="9226" max="9472" width="9.140625" style="176"/>
    <col min="9473" max="9473" width="9" style="176" customWidth="1"/>
    <col min="9474" max="9474" width="10.85546875" style="176" customWidth="1"/>
    <col min="9475" max="9475" width="20.28515625" style="176" customWidth="1"/>
    <col min="9476" max="9476" width="6.28515625" style="176" customWidth="1"/>
    <col min="9477" max="9477" width="10" style="176" customWidth="1"/>
    <col min="9478" max="9478" width="9.85546875" style="176" customWidth="1"/>
    <col min="9479" max="9479" width="7.42578125" style="176" customWidth="1"/>
    <col min="9480" max="9480" width="9.42578125" style="176" customWidth="1"/>
    <col min="9481" max="9481" width="6.7109375" style="176" customWidth="1"/>
    <col min="9482" max="9728" width="9.140625" style="176"/>
    <col min="9729" max="9729" width="9" style="176" customWidth="1"/>
    <col min="9730" max="9730" width="10.85546875" style="176" customWidth="1"/>
    <col min="9731" max="9731" width="20.28515625" style="176" customWidth="1"/>
    <col min="9732" max="9732" width="6.28515625" style="176" customWidth="1"/>
    <col min="9733" max="9733" width="10" style="176" customWidth="1"/>
    <col min="9734" max="9734" width="9.85546875" style="176" customWidth="1"/>
    <col min="9735" max="9735" width="7.42578125" style="176" customWidth="1"/>
    <col min="9736" max="9736" width="9.42578125" style="176" customWidth="1"/>
    <col min="9737" max="9737" width="6.7109375" style="176" customWidth="1"/>
    <col min="9738" max="9984" width="9.140625" style="176"/>
    <col min="9985" max="9985" width="9" style="176" customWidth="1"/>
    <col min="9986" max="9986" width="10.85546875" style="176" customWidth="1"/>
    <col min="9987" max="9987" width="20.28515625" style="176" customWidth="1"/>
    <col min="9988" max="9988" width="6.28515625" style="176" customWidth="1"/>
    <col min="9989" max="9989" width="10" style="176" customWidth="1"/>
    <col min="9990" max="9990" width="9.85546875" style="176" customWidth="1"/>
    <col min="9991" max="9991" width="7.42578125" style="176" customWidth="1"/>
    <col min="9992" max="9992" width="9.42578125" style="176" customWidth="1"/>
    <col min="9993" max="9993" width="6.7109375" style="176" customWidth="1"/>
    <col min="9994" max="10240" width="9.140625" style="176"/>
    <col min="10241" max="10241" width="9" style="176" customWidth="1"/>
    <col min="10242" max="10242" width="10.85546875" style="176" customWidth="1"/>
    <col min="10243" max="10243" width="20.28515625" style="176" customWidth="1"/>
    <col min="10244" max="10244" width="6.28515625" style="176" customWidth="1"/>
    <col min="10245" max="10245" width="10" style="176" customWidth="1"/>
    <col min="10246" max="10246" width="9.85546875" style="176" customWidth="1"/>
    <col min="10247" max="10247" width="7.42578125" style="176" customWidth="1"/>
    <col min="10248" max="10248" width="9.42578125" style="176" customWidth="1"/>
    <col min="10249" max="10249" width="6.7109375" style="176" customWidth="1"/>
    <col min="10250" max="10496" width="9.140625" style="176"/>
    <col min="10497" max="10497" width="9" style="176" customWidth="1"/>
    <col min="10498" max="10498" width="10.85546875" style="176" customWidth="1"/>
    <col min="10499" max="10499" width="20.28515625" style="176" customWidth="1"/>
    <col min="10500" max="10500" width="6.28515625" style="176" customWidth="1"/>
    <col min="10501" max="10501" width="10" style="176" customWidth="1"/>
    <col min="10502" max="10502" width="9.85546875" style="176" customWidth="1"/>
    <col min="10503" max="10503" width="7.42578125" style="176" customWidth="1"/>
    <col min="10504" max="10504" width="9.42578125" style="176" customWidth="1"/>
    <col min="10505" max="10505" width="6.7109375" style="176" customWidth="1"/>
    <col min="10506" max="10752" width="9.140625" style="176"/>
    <col min="10753" max="10753" width="9" style="176" customWidth="1"/>
    <col min="10754" max="10754" width="10.85546875" style="176" customWidth="1"/>
    <col min="10755" max="10755" width="20.28515625" style="176" customWidth="1"/>
    <col min="10756" max="10756" width="6.28515625" style="176" customWidth="1"/>
    <col min="10757" max="10757" width="10" style="176" customWidth="1"/>
    <col min="10758" max="10758" width="9.85546875" style="176" customWidth="1"/>
    <col min="10759" max="10759" width="7.42578125" style="176" customWidth="1"/>
    <col min="10760" max="10760" width="9.42578125" style="176" customWidth="1"/>
    <col min="10761" max="10761" width="6.7109375" style="176" customWidth="1"/>
    <col min="10762" max="11008" width="9.140625" style="176"/>
    <col min="11009" max="11009" width="9" style="176" customWidth="1"/>
    <col min="11010" max="11010" width="10.85546875" style="176" customWidth="1"/>
    <col min="11011" max="11011" width="20.28515625" style="176" customWidth="1"/>
    <col min="11012" max="11012" width="6.28515625" style="176" customWidth="1"/>
    <col min="11013" max="11013" width="10" style="176" customWidth="1"/>
    <col min="11014" max="11014" width="9.85546875" style="176" customWidth="1"/>
    <col min="11015" max="11015" width="7.42578125" style="176" customWidth="1"/>
    <col min="11016" max="11016" width="9.42578125" style="176" customWidth="1"/>
    <col min="11017" max="11017" width="6.7109375" style="176" customWidth="1"/>
    <col min="11018" max="11264" width="9.140625" style="176"/>
    <col min="11265" max="11265" width="9" style="176" customWidth="1"/>
    <col min="11266" max="11266" width="10.85546875" style="176" customWidth="1"/>
    <col min="11267" max="11267" width="20.28515625" style="176" customWidth="1"/>
    <col min="11268" max="11268" width="6.28515625" style="176" customWidth="1"/>
    <col min="11269" max="11269" width="10" style="176" customWidth="1"/>
    <col min="11270" max="11270" width="9.85546875" style="176" customWidth="1"/>
    <col min="11271" max="11271" width="7.42578125" style="176" customWidth="1"/>
    <col min="11272" max="11272" width="9.42578125" style="176" customWidth="1"/>
    <col min="11273" max="11273" width="6.7109375" style="176" customWidth="1"/>
    <col min="11274" max="11520" width="9.140625" style="176"/>
    <col min="11521" max="11521" width="9" style="176" customWidth="1"/>
    <col min="11522" max="11522" width="10.85546875" style="176" customWidth="1"/>
    <col min="11523" max="11523" width="20.28515625" style="176" customWidth="1"/>
    <col min="11524" max="11524" width="6.28515625" style="176" customWidth="1"/>
    <col min="11525" max="11525" width="10" style="176" customWidth="1"/>
    <col min="11526" max="11526" width="9.85546875" style="176" customWidth="1"/>
    <col min="11527" max="11527" width="7.42578125" style="176" customWidth="1"/>
    <col min="11528" max="11528" width="9.42578125" style="176" customWidth="1"/>
    <col min="11529" max="11529" width="6.7109375" style="176" customWidth="1"/>
    <col min="11530" max="11776" width="9.140625" style="176"/>
    <col min="11777" max="11777" width="9" style="176" customWidth="1"/>
    <col min="11778" max="11778" width="10.85546875" style="176" customWidth="1"/>
    <col min="11779" max="11779" width="20.28515625" style="176" customWidth="1"/>
    <col min="11780" max="11780" width="6.28515625" style="176" customWidth="1"/>
    <col min="11781" max="11781" width="10" style="176" customWidth="1"/>
    <col min="11782" max="11782" width="9.85546875" style="176" customWidth="1"/>
    <col min="11783" max="11783" width="7.42578125" style="176" customWidth="1"/>
    <col min="11784" max="11784" width="9.42578125" style="176" customWidth="1"/>
    <col min="11785" max="11785" width="6.7109375" style="176" customWidth="1"/>
    <col min="11786" max="12032" width="9.140625" style="176"/>
    <col min="12033" max="12033" width="9" style="176" customWidth="1"/>
    <col min="12034" max="12034" width="10.85546875" style="176" customWidth="1"/>
    <col min="12035" max="12035" width="20.28515625" style="176" customWidth="1"/>
    <col min="12036" max="12036" width="6.28515625" style="176" customWidth="1"/>
    <col min="12037" max="12037" width="10" style="176" customWidth="1"/>
    <col min="12038" max="12038" width="9.85546875" style="176" customWidth="1"/>
    <col min="12039" max="12039" width="7.42578125" style="176" customWidth="1"/>
    <col min="12040" max="12040" width="9.42578125" style="176" customWidth="1"/>
    <col min="12041" max="12041" width="6.7109375" style="176" customWidth="1"/>
    <col min="12042" max="12288" width="9.140625" style="176"/>
    <col min="12289" max="12289" width="9" style="176" customWidth="1"/>
    <col min="12290" max="12290" width="10.85546875" style="176" customWidth="1"/>
    <col min="12291" max="12291" width="20.28515625" style="176" customWidth="1"/>
    <col min="12292" max="12292" width="6.28515625" style="176" customWidth="1"/>
    <col min="12293" max="12293" width="10" style="176" customWidth="1"/>
    <col min="12294" max="12294" width="9.85546875" style="176" customWidth="1"/>
    <col min="12295" max="12295" width="7.42578125" style="176" customWidth="1"/>
    <col min="12296" max="12296" width="9.42578125" style="176" customWidth="1"/>
    <col min="12297" max="12297" width="6.7109375" style="176" customWidth="1"/>
    <col min="12298" max="12544" width="9.140625" style="176"/>
    <col min="12545" max="12545" width="9" style="176" customWidth="1"/>
    <col min="12546" max="12546" width="10.85546875" style="176" customWidth="1"/>
    <col min="12547" max="12547" width="20.28515625" style="176" customWidth="1"/>
    <col min="12548" max="12548" width="6.28515625" style="176" customWidth="1"/>
    <col min="12549" max="12549" width="10" style="176" customWidth="1"/>
    <col min="12550" max="12550" width="9.85546875" style="176" customWidth="1"/>
    <col min="12551" max="12551" width="7.42578125" style="176" customWidth="1"/>
    <col min="12552" max="12552" width="9.42578125" style="176" customWidth="1"/>
    <col min="12553" max="12553" width="6.7109375" style="176" customWidth="1"/>
    <col min="12554" max="12800" width="9.140625" style="176"/>
    <col min="12801" max="12801" width="9" style="176" customWidth="1"/>
    <col min="12802" max="12802" width="10.85546875" style="176" customWidth="1"/>
    <col min="12803" max="12803" width="20.28515625" style="176" customWidth="1"/>
    <col min="12804" max="12804" width="6.28515625" style="176" customWidth="1"/>
    <col min="12805" max="12805" width="10" style="176" customWidth="1"/>
    <col min="12806" max="12806" width="9.85546875" style="176" customWidth="1"/>
    <col min="12807" max="12807" width="7.42578125" style="176" customWidth="1"/>
    <col min="12808" max="12808" width="9.42578125" style="176" customWidth="1"/>
    <col min="12809" max="12809" width="6.7109375" style="176" customWidth="1"/>
    <col min="12810" max="13056" width="9.140625" style="176"/>
    <col min="13057" max="13057" width="9" style="176" customWidth="1"/>
    <col min="13058" max="13058" width="10.85546875" style="176" customWidth="1"/>
    <col min="13059" max="13059" width="20.28515625" style="176" customWidth="1"/>
    <col min="13060" max="13060" width="6.28515625" style="176" customWidth="1"/>
    <col min="13061" max="13061" width="10" style="176" customWidth="1"/>
    <col min="13062" max="13062" width="9.85546875" style="176" customWidth="1"/>
    <col min="13063" max="13063" width="7.42578125" style="176" customWidth="1"/>
    <col min="13064" max="13064" width="9.42578125" style="176" customWidth="1"/>
    <col min="13065" max="13065" width="6.7109375" style="176" customWidth="1"/>
    <col min="13066" max="13312" width="9.140625" style="176"/>
    <col min="13313" max="13313" width="9" style="176" customWidth="1"/>
    <col min="13314" max="13314" width="10.85546875" style="176" customWidth="1"/>
    <col min="13315" max="13315" width="20.28515625" style="176" customWidth="1"/>
    <col min="13316" max="13316" width="6.28515625" style="176" customWidth="1"/>
    <col min="13317" max="13317" width="10" style="176" customWidth="1"/>
    <col min="13318" max="13318" width="9.85546875" style="176" customWidth="1"/>
    <col min="13319" max="13319" width="7.42578125" style="176" customWidth="1"/>
    <col min="13320" max="13320" width="9.42578125" style="176" customWidth="1"/>
    <col min="13321" max="13321" width="6.7109375" style="176" customWidth="1"/>
    <col min="13322" max="13568" width="9.140625" style="176"/>
    <col min="13569" max="13569" width="9" style="176" customWidth="1"/>
    <col min="13570" max="13570" width="10.85546875" style="176" customWidth="1"/>
    <col min="13571" max="13571" width="20.28515625" style="176" customWidth="1"/>
    <col min="13572" max="13572" width="6.28515625" style="176" customWidth="1"/>
    <col min="13573" max="13573" width="10" style="176" customWidth="1"/>
    <col min="13574" max="13574" width="9.85546875" style="176" customWidth="1"/>
    <col min="13575" max="13575" width="7.42578125" style="176" customWidth="1"/>
    <col min="13576" max="13576" width="9.42578125" style="176" customWidth="1"/>
    <col min="13577" max="13577" width="6.7109375" style="176" customWidth="1"/>
    <col min="13578" max="13824" width="9.140625" style="176"/>
    <col min="13825" max="13825" width="9" style="176" customWidth="1"/>
    <col min="13826" max="13826" width="10.85546875" style="176" customWidth="1"/>
    <col min="13827" max="13827" width="20.28515625" style="176" customWidth="1"/>
    <col min="13828" max="13828" width="6.28515625" style="176" customWidth="1"/>
    <col min="13829" max="13829" width="10" style="176" customWidth="1"/>
    <col min="13830" max="13830" width="9.85546875" style="176" customWidth="1"/>
    <col min="13831" max="13831" width="7.42578125" style="176" customWidth="1"/>
    <col min="13832" max="13832" width="9.42578125" style="176" customWidth="1"/>
    <col min="13833" max="13833" width="6.7109375" style="176" customWidth="1"/>
    <col min="13834" max="14080" width="9.140625" style="176"/>
    <col min="14081" max="14081" width="9" style="176" customWidth="1"/>
    <col min="14082" max="14082" width="10.85546875" style="176" customWidth="1"/>
    <col min="14083" max="14083" width="20.28515625" style="176" customWidth="1"/>
    <col min="14084" max="14084" width="6.28515625" style="176" customWidth="1"/>
    <col min="14085" max="14085" width="10" style="176" customWidth="1"/>
    <col min="14086" max="14086" width="9.85546875" style="176" customWidth="1"/>
    <col min="14087" max="14087" width="7.42578125" style="176" customWidth="1"/>
    <col min="14088" max="14088" width="9.42578125" style="176" customWidth="1"/>
    <col min="14089" max="14089" width="6.7109375" style="176" customWidth="1"/>
    <col min="14090" max="14336" width="9.140625" style="176"/>
    <col min="14337" max="14337" width="9" style="176" customWidth="1"/>
    <col min="14338" max="14338" width="10.85546875" style="176" customWidth="1"/>
    <col min="14339" max="14339" width="20.28515625" style="176" customWidth="1"/>
    <col min="14340" max="14340" width="6.28515625" style="176" customWidth="1"/>
    <col min="14341" max="14341" width="10" style="176" customWidth="1"/>
    <col min="14342" max="14342" width="9.85546875" style="176" customWidth="1"/>
    <col min="14343" max="14343" width="7.42578125" style="176" customWidth="1"/>
    <col min="14344" max="14344" width="9.42578125" style="176" customWidth="1"/>
    <col min="14345" max="14345" width="6.7109375" style="176" customWidth="1"/>
    <col min="14346" max="14592" width="9.140625" style="176"/>
    <col min="14593" max="14593" width="9" style="176" customWidth="1"/>
    <col min="14594" max="14594" width="10.85546875" style="176" customWidth="1"/>
    <col min="14595" max="14595" width="20.28515625" style="176" customWidth="1"/>
    <col min="14596" max="14596" width="6.28515625" style="176" customWidth="1"/>
    <col min="14597" max="14597" width="10" style="176" customWidth="1"/>
    <col min="14598" max="14598" width="9.85546875" style="176" customWidth="1"/>
    <col min="14599" max="14599" width="7.42578125" style="176" customWidth="1"/>
    <col min="14600" max="14600" width="9.42578125" style="176" customWidth="1"/>
    <col min="14601" max="14601" width="6.7109375" style="176" customWidth="1"/>
    <col min="14602" max="14848" width="9.140625" style="176"/>
    <col min="14849" max="14849" width="9" style="176" customWidth="1"/>
    <col min="14850" max="14850" width="10.85546875" style="176" customWidth="1"/>
    <col min="14851" max="14851" width="20.28515625" style="176" customWidth="1"/>
    <col min="14852" max="14852" width="6.28515625" style="176" customWidth="1"/>
    <col min="14853" max="14853" width="10" style="176" customWidth="1"/>
    <col min="14854" max="14854" width="9.85546875" style="176" customWidth="1"/>
    <col min="14855" max="14855" width="7.42578125" style="176" customWidth="1"/>
    <col min="14856" max="14856" width="9.42578125" style="176" customWidth="1"/>
    <col min="14857" max="14857" width="6.7109375" style="176" customWidth="1"/>
    <col min="14858" max="15104" width="9.140625" style="176"/>
    <col min="15105" max="15105" width="9" style="176" customWidth="1"/>
    <col min="15106" max="15106" width="10.85546875" style="176" customWidth="1"/>
    <col min="15107" max="15107" width="20.28515625" style="176" customWidth="1"/>
    <col min="15108" max="15108" width="6.28515625" style="176" customWidth="1"/>
    <col min="15109" max="15109" width="10" style="176" customWidth="1"/>
    <col min="15110" max="15110" width="9.85546875" style="176" customWidth="1"/>
    <col min="15111" max="15111" width="7.42578125" style="176" customWidth="1"/>
    <col min="15112" max="15112" width="9.42578125" style="176" customWidth="1"/>
    <col min="15113" max="15113" width="6.7109375" style="176" customWidth="1"/>
    <col min="15114" max="15360" width="9.140625" style="176"/>
    <col min="15361" max="15361" width="9" style="176" customWidth="1"/>
    <col min="15362" max="15362" width="10.85546875" style="176" customWidth="1"/>
    <col min="15363" max="15363" width="20.28515625" style="176" customWidth="1"/>
    <col min="15364" max="15364" width="6.28515625" style="176" customWidth="1"/>
    <col min="15365" max="15365" width="10" style="176" customWidth="1"/>
    <col min="15366" max="15366" width="9.85546875" style="176" customWidth="1"/>
    <col min="15367" max="15367" width="7.42578125" style="176" customWidth="1"/>
    <col min="15368" max="15368" width="9.42578125" style="176" customWidth="1"/>
    <col min="15369" max="15369" width="6.7109375" style="176" customWidth="1"/>
    <col min="15370" max="15616" width="9.140625" style="176"/>
    <col min="15617" max="15617" width="9" style="176" customWidth="1"/>
    <col min="15618" max="15618" width="10.85546875" style="176" customWidth="1"/>
    <col min="15619" max="15619" width="20.28515625" style="176" customWidth="1"/>
    <col min="15620" max="15620" width="6.28515625" style="176" customWidth="1"/>
    <col min="15621" max="15621" width="10" style="176" customWidth="1"/>
    <col min="15622" max="15622" width="9.85546875" style="176" customWidth="1"/>
    <col min="15623" max="15623" width="7.42578125" style="176" customWidth="1"/>
    <col min="15624" max="15624" width="9.42578125" style="176" customWidth="1"/>
    <col min="15625" max="15625" width="6.7109375" style="176" customWidth="1"/>
    <col min="15626" max="15872" width="9.140625" style="176"/>
    <col min="15873" max="15873" width="9" style="176" customWidth="1"/>
    <col min="15874" max="15874" width="10.85546875" style="176" customWidth="1"/>
    <col min="15875" max="15875" width="20.28515625" style="176" customWidth="1"/>
    <col min="15876" max="15876" width="6.28515625" style="176" customWidth="1"/>
    <col min="15877" max="15877" width="10" style="176" customWidth="1"/>
    <col min="15878" max="15878" width="9.85546875" style="176" customWidth="1"/>
    <col min="15879" max="15879" width="7.42578125" style="176" customWidth="1"/>
    <col min="15880" max="15880" width="9.42578125" style="176" customWidth="1"/>
    <col min="15881" max="15881" width="6.7109375" style="176" customWidth="1"/>
    <col min="15882" max="16128" width="9.140625" style="176"/>
    <col min="16129" max="16129" width="9" style="176" customWidth="1"/>
    <col min="16130" max="16130" width="10.85546875" style="176" customWidth="1"/>
    <col min="16131" max="16131" width="20.28515625" style="176" customWidth="1"/>
    <col min="16132" max="16132" width="6.28515625" style="176" customWidth="1"/>
    <col min="16133" max="16133" width="10" style="176" customWidth="1"/>
    <col min="16134" max="16134" width="9.85546875" style="176" customWidth="1"/>
    <col min="16135" max="16135" width="7.42578125" style="176" customWidth="1"/>
    <col min="16136" max="16136" width="9.42578125" style="176" customWidth="1"/>
    <col min="16137" max="16137" width="6.7109375" style="176" customWidth="1"/>
    <col min="16138" max="16384" width="9.140625" style="176"/>
  </cols>
  <sheetData>
    <row r="1" spans="1:11" ht="12.6" customHeight="1" x14ac:dyDescent="0.2">
      <c r="A1" s="209"/>
      <c r="B1" s="209"/>
      <c r="C1" s="209"/>
      <c r="D1" s="209"/>
      <c r="E1" s="209"/>
      <c r="F1" s="209"/>
      <c r="G1" s="209"/>
      <c r="H1" s="209"/>
      <c r="I1" s="209"/>
    </row>
    <row r="2" spans="1:11" ht="12.6" customHeight="1" x14ac:dyDescent="0.3">
      <c r="A2" s="210" t="s">
        <v>43</v>
      </c>
      <c r="B2" s="210"/>
      <c r="C2" s="210"/>
      <c r="D2" s="210"/>
      <c r="E2" s="210"/>
      <c r="F2" s="210"/>
      <c r="G2" s="210"/>
      <c r="H2" s="210"/>
      <c r="I2" s="210"/>
    </row>
    <row r="3" spans="1:11" ht="12.6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11" ht="12.6" customHeight="1" x14ac:dyDescent="0.2">
      <c r="A4" s="29" t="s">
        <v>42</v>
      </c>
      <c r="B4" s="213" t="s">
        <v>41</v>
      </c>
      <c r="C4" s="213"/>
      <c r="D4" s="34"/>
      <c r="E4" s="34"/>
      <c r="F4" s="34"/>
      <c r="G4" s="34"/>
      <c r="H4" s="34"/>
      <c r="I4" s="34"/>
    </row>
    <row r="5" spans="1:11" ht="12.6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</row>
    <row r="6" spans="1:11" ht="12.6" customHeight="1" x14ac:dyDescent="0.2">
      <c r="A6" s="214" t="s">
        <v>40</v>
      </c>
      <c r="B6" s="214"/>
      <c r="C6" s="33" t="s">
        <v>173</v>
      </c>
      <c r="D6" s="215"/>
      <c r="E6" s="215"/>
      <c r="F6" s="215"/>
      <c r="G6" s="215"/>
      <c r="H6" s="215"/>
      <c r="I6" s="215"/>
    </row>
    <row r="7" spans="1:11" ht="12.6" customHeight="1" x14ac:dyDescent="0.2">
      <c r="A7" s="209"/>
      <c r="B7" s="209"/>
      <c r="C7" s="209"/>
      <c r="D7" s="209"/>
      <c r="E7" s="209"/>
      <c r="F7" s="209"/>
      <c r="G7" s="209"/>
      <c r="H7" s="209"/>
      <c r="I7" s="209"/>
    </row>
    <row r="8" spans="1:11" ht="12.6" customHeight="1" x14ac:dyDescent="0.2">
      <c r="A8" s="214" t="s">
        <v>39</v>
      </c>
      <c r="B8" s="214"/>
      <c r="C8" s="32" t="s">
        <v>129</v>
      </c>
      <c r="D8" s="179" t="s">
        <v>37</v>
      </c>
      <c r="E8" s="31" t="s">
        <v>130</v>
      </c>
      <c r="F8" s="179"/>
      <c r="G8" s="179"/>
      <c r="H8" s="179"/>
      <c r="I8" s="179"/>
    </row>
    <row r="9" spans="1:11" ht="12.6" customHeight="1" x14ac:dyDescent="0.2">
      <c r="A9" s="209"/>
      <c r="B9" s="209"/>
      <c r="C9" s="209"/>
      <c r="D9" s="209"/>
      <c r="E9" s="209"/>
      <c r="F9" s="209"/>
      <c r="G9" s="209"/>
      <c r="H9" s="209"/>
      <c r="I9" s="209"/>
    </row>
    <row r="10" spans="1:11" ht="12.6" customHeight="1" x14ac:dyDescent="0.2">
      <c r="A10" s="214" t="s">
        <v>35</v>
      </c>
      <c r="B10" s="214"/>
      <c r="C10" s="32"/>
      <c r="D10" s="179" t="s">
        <v>34</v>
      </c>
      <c r="E10" s="179"/>
      <c r="F10" s="179"/>
      <c r="G10" s="33" t="s">
        <v>173</v>
      </c>
      <c r="H10" s="179"/>
      <c r="I10" s="179"/>
      <c r="K10" s="30" t="s">
        <v>32</v>
      </c>
    </row>
    <row r="11" spans="1:11" ht="12.6" customHeight="1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K11" s="6">
        <f>SUM(K17:K64)</f>
        <v>669.78000000000009</v>
      </c>
    </row>
    <row r="12" spans="1:11" ht="12.6" customHeight="1" x14ac:dyDescent="0.2">
      <c r="A12" s="29"/>
      <c r="B12" s="28"/>
      <c r="C12" s="28"/>
      <c r="D12" s="214"/>
      <c r="E12" s="214"/>
      <c r="F12" s="214"/>
      <c r="G12" s="214"/>
      <c r="H12" s="214"/>
      <c r="I12" s="214"/>
    </row>
    <row r="13" spans="1:11" ht="12.6" customHeight="1" x14ac:dyDescent="0.2">
      <c r="A13" s="209"/>
      <c r="B13" s="209"/>
      <c r="C13" s="209"/>
      <c r="D13" s="209"/>
      <c r="E13" s="209"/>
      <c r="F13" s="209"/>
      <c r="G13" s="209"/>
      <c r="H13" s="209"/>
      <c r="I13" s="209"/>
    </row>
    <row r="14" spans="1:11" ht="12.6" customHeight="1" x14ac:dyDescent="0.2">
      <c r="A14" s="243"/>
      <c r="B14" s="243"/>
      <c r="C14" s="243"/>
      <c r="D14" s="243"/>
      <c r="E14" s="243"/>
      <c r="F14" s="243"/>
      <c r="G14" s="243"/>
      <c r="H14" s="243"/>
      <c r="I14" s="243"/>
    </row>
    <row r="15" spans="1:11" ht="12.6" customHeight="1" x14ac:dyDescent="0.2">
      <c r="A15" s="244" t="s">
        <v>26</v>
      </c>
      <c r="B15" s="245"/>
      <c r="C15" s="246" t="s">
        <v>31</v>
      </c>
      <c r="D15" s="247"/>
      <c r="E15" s="244" t="s">
        <v>22</v>
      </c>
      <c r="F15" s="245"/>
      <c r="G15" s="250" t="s">
        <v>30</v>
      </c>
      <c r="H15" s="252" t="s">
        <v>29</v>
      </c>
      <c r="I15" s="250" t="s">
        <v>28</v>
      </c>
      <c r="J15" s="256" t="s">
        <v>27</v>
      </c>
      <c r="K15" s="257"/>
    </row>
    <row r="16" spans="1:11" ht="12.6" customHeight="1" x14ac:dyDescent="0.2">
      <c r="A16" s="36" t="s">
        <v>26</v>
      </c>
      <c r="B16" s="180" t="s">
        <v>25</v>
      </c>
      <c r="C16" s="248"/>
      <c r="D16" s="249"/>
      <c r="E16" s="180" t="s">
        <v>24</v>
      </c>
      <c r="F16" s="180" t="s">
        <v>23</v>
      </c>
      <c r="G16" s="251"/>
      <c r="H16" s="253"/>
      <c r="I16" s="251"/>
      <c r="J16" s="37" t="s">
        <v>22</v>
      </c>
      <c r="K16" s="38" t="s">
        <v>21</v>
      </c>
    </row>
    <row r="17" spans="1:12" ht="12.6" customHeight="1" x14ac:dyDescent="0.25">
      <c r="A17" s="26">
        <v>40848</v>
      </c>
      <c r="B17" s="178"/>
      <c r="C17" s="254" t="s">
        <v>131</v>
      </c>
      <c r="D17" s="255"/>
      <c r="E17" s="25"/>
      <c r="F17" s="22">
        <v>10</v>
      </c>
      <c r="G17" s="21"/>
      <c r="H17" s="178"/>
      <c r="I17" s="16" t="str">
        <f t="shared" ref="I17:I64" si="0">IF(H17="Business", G17, "0")</f>
        <v>0</v>
      </c>
      <c r="J17" s="63"/>
      <c r="K17" s="39"/>
    </row>
    <row r="18" spans="1:12" ht="12.6" customHeight="1" x14ac:dyDescent="0.25">
      <c r="A18" s="23">
        <v>40849</v>
      </c>
      <c r="B18" s="178"/>
      <c r="C18" s="254" t="s">
        <v>132</v>
      </c>
      <c r="D18" s="255"/>
      <c r="E18" s="19">
        <f t="shared" ref="E18:E64" si="1">F17</f>
        <v>10</v>
      </c>
      <c r="F18" s="22">
        <v>132</v>
      </c>
      <c r="G18" s="21">
        <f t="shared" ref="G18:G64" si="2">F18-E18</f>
        <v>122</v>
      </c>
      <c r="H18" s="178" t="s">
        <v>19</v>
      </c>
      <c r="I18" s="16">
        <f t="shared" si="0"/>
        <v>122</v>
      </c>
      <c r="J18" s="63"/>
      <c r="K18" s="64"/>
    </row>
    <row r="19" spans="1:12" ht="12.6" customHeight="1" x14ac:dyDescent="0.25">
      <c r="A19" s="23">
        <v>40850</v>
      </c>
      <c r="B19" s="178"/>
      <c r="C19" s="254" t="s">
        <v>134</v>
      </c>
      <c r="D19" s="255"/>
      <c r="E19" s="19">
        <f t="shared" si="1"/>
        <v>132</v>
      </c>
      <c r="F19" s="22">
        <v>250</v>
      </c>
      <c r="G19" s="21">
        <f t="shared" si="2"/>
        <v>118</v>
      </c>
      <c r="H19" s="178" t="s">
        <v>19</v>
      </c>
      <c r="I19" s="16">
        <f t="shared" si="0"/>
        <v>118</v>
      </c>
      <c r="J19" s="63"/>
      <c r="K19" s="64"/>
    </row>
    <row r="20" spans="1:12" ht="12.6" customHeight="1" x14ac:dyDescent="0.25">
      <c r="A20" s="23">
        <v>40851</v>
      </c>
      <c r="B20" s="178"/>
      <c r="C20" s="254" t="s">
        <v>135</v>
      </c>
      <c r="D20" s="255"/>
      <c r="E20" s="19">
        <f t="shared" si="1"/>
        <v>250</v>
      </c>
      <c r="F20" s="22">
        <v>375</v>
      </c>
      <c r="G20" s="21">
        <f t="shared" si="2"/>
        <v>125</v>
      </c>
      <c r="H20" s="178" t="s">
        <v>19</v>
      </c>
      <c r="I20" s="16">
        <f t="shared" si="0"/>
        <v>125</v>
      </c>
      <c r="J20" s="63"/>
      <c r="K20" s="64"/>
    </row>
    <row r="21" spans="1:12" ht="12.6" customHeight="1" x14ac:dyDescent="0.25">
      <c r="A21" s="23">
        <v>40852</v>
      </c>
      <c r="B21" s="178"/>
      <c r="C21" s="254" t="s">
        <v>136</v>
      </c>
      <c r="D21" s="255"/>
      <c r="E21" s="19">
        <f t="shared" si="1"/>
        <v>375</v>
      </c>
      <c r="F21" s="22">
        <v>512</v>
      </c>
      <c r="G21" s="21">
        <f t="shared" si="2"/>
        <v>137</v>
      </c>
      <c r="H21" s="178" t="s">
        <v>19</v>
      </c>
      <c r="I21" s="16">
        <f t="shared" si="0"/>
        <v>137</v>
      </c>
      <c r="J21" s="63"/>
      <c r="K21" s="64"/>
    </row>
    <row r="22" spans="1:12" ht="12.6" customHeight="1" x14ac:dyDescent="0.25">
      <c r="A22" s="23">
        <v>40853</v>
      </c>
      <c r="B22" s="178"/>
      <c r="C22" s="254" t="s">
        <v>137</v>
      </c>
      <c r="D22" s="255"/>
      <c r="E22" s="19">
        <f t="shared" si="1"/>
        <v>512</v>
      </c>
      <c r="F22" s="22">
        <v>590</v>
      </c>
      <c r="G22" s="21">
        <f t="shared" si="2"/>
        <v>78</v>
      </c>
      <c r="H22" s="178" t="s">
        <v>19</v>
      </c>
      <c r="I22" s="16">
        <f t="shared" si="0"/>
        <v>78</v>
      </c>
      <c r="J22" s="63"/>
      <c r="K22" s="64"/>
    </row>
    <row r="23" spans="1:12" ht="12.6" customHeight="1" x14ac:dyDescent="0.25">
      <c r="A23" s="23">
        <v>40854</v>
      </c>
      <c r="B23" s="178"/>
      <c r="C23" s="254" t="s">
        <v>138</v>
      </c>
      <c r="D23" s="255"/>
      <c r="E23" s="19">
        <f t="shared" si="1"/>
        <v>590</v>
      </c>
      <c r="F23" s="22">
        <v>648</v>
      </c>
      <c r="G23" s="21">
        <f t="shared" si="2"/>
        <v>58</v>
      </c>
      <c r="H23" s="178" t="s">
        <v>19</v>
      </c>
      <c r="I23" s="16">
        <f t="shared" si="0"/>
        <v>58</v>
      </c>
      <c r="J23" s="63">
        <v>593</v>
      </c>
      <c r="K23" s="64">
        <v>67.02</v>
      </c>
    </row>
    <row r="24" spans="1:12" ht="12.6" customHeight="1" x14ac:dyDescent="0.25">
      <c r="A24" s="23">
        <v>40855</v>
      </c>
      <c r="B24" s="178"/>
      <c r="C24" s="254" t="s">
        <v>139</v>
      </c>
      <c r="D24" s="255"/>
      <c r="E24" s="19">
        <f t="shared" si="1"/>
        <v>648</v>
      </c>
      <c r="F24" s="22">
        <v>755</v>
      </c>
      <c r="G24" s="21">
        <f t="shared" si="2"/>
        <v>107</v>
      </c>
      <c r="H24" s="178" t="s">
        <v>19</v>
      </c>
      <c r="I24" s="16">
        <f t="shared" si="0"/>
        <v>107</v>
      </c>
      <c r="J24" s="63"/>
      <c r="K24" s="64"/>
    </row>
    <row r="25" spans="1:12" ht="12.6" customHeight="1" x14ac:dyDescent="0.25">
      <c r="A25" s="23">
        <v>40856</v>
      </c>
      <c r="B25" s="178"/>
      <c r="C25" s="254" t="s">
        <v>140</v>
      </c>
      <c r="D25" s="255"/>
      <c r="E25" s="19">
        <f t="shared" si="1"/>
        <v>755</v>
      </c>
      <c r="F25" s="22">
        <v>867</v>
      </c>
      <c r="G25" s="21">
        <f t="shared" si="2"/>
        <v>112</v>
      </c>
      <c r="H25" s="178" t="s">
        <v>19</v>
      </c>
      <c r="I25" s="16">
        <f t="shared" si="0"/>
        <v>112</v>
      </c>
      <c r="J25" s="63"/>
      <c r="K25" s="64"/>
    </row>
    <row r="26" spans="1:12" ht="27.6" customHeight="1" x14ac:dyDescent="0.25">
      <c r="A26" s="23">
        <v>40857</v>
      </c>
      <c r="B26" s="178"/>
      <c r="C26" s="254" t="s">
        <v>141</v>
      </c>
      <c r="D26" s="255"/>
      <c r="E26" s="19">
        <f t="shared" si="1"/>
        <v>867</v>
      </c>
      <c r="F26" s="22">
        <v>990</v>
      </c>
      <c r="G26" s="21">
        <f t="shared" si="2"/>
        <v>123</v>
      </c>
      <c r="H26" s="178" t="s">
        <v>19</v>
      </c>
      <c r="I26" s="16">
        <f t="shared" si="0"/>
        <v>123</v>
      </c>
      <c r="J26" s="63"/>
      <c r="K26" s="64"/>
    </row>
    <row r="27" spans="1:12" ht="12.6" customHeight="1" x14ac:dyDescent="0.25">
      <c r="A27" s="23">
        <v>40858</v>
      </c>
      <c r="B27" s="178"/>
      <c r="C27" s="254" t="s">
        <v>139</v>
      </c>
      <c r="D27" s="255"/>
      <c r="E27" s="19">
        <f t="shared" si="1"/>
        <v>990</v>
      </c>
      <c r="F27" s="22">
        <v>1105</v>
      </c>
      <c r="G27" s="21">
        <f t="shared" si="2"/>
        <v>115</v>
      </c>
      <c r="H27" s="178" t="s">
        <v>19</v>
      </c>
      <c r="I27" s="16">
        <f t="shared" si="0"/>
        <v>115</v>
      </c>
      <c r="J27" s="63"/>
      <c r="K27" s="64"/>
      <c r="L27" s="24"/>
    </row>
    <row r="28" spans="1:12" ht="12.6" customHeight="1" x14ac:dyDescent="0.25">
      <c r="A28" s="23">
        <v>40860</v>
      </c>
      <c r="B28" s="178"/>
      <c r="C28" s="254" t="s">
        <v>142</v>
      </c>
      <c r="D28" s="255"/>
      <c r="E28" s="19">
        <f t="shared" si="1"/>
        <v>1105</v>
      </c>
      <c r="F28" s="22">
        <v>1515</v>
      </c>
      <c r="G28" s="21">
        <f t="shared" si="2"/>
        <v>410</v>
      </c>
      <c r="H28" s="178" t="s">
        <v>19</v>
      </c>
      <c r="I28" s="16">
        <f t="shared" si="0"/>
        <v>410</v>
      </c>
      <c r="J28" s="63">
        <v>1203</v>
      </c>
      <c r="K28" s="64">
        <v>71.72</v>
      </c>
    </row>
    <row r="29" spans="1:12" ht="12.6" customHeight="1" x14ac:dyDescent="0.25">
      <c r="A29" s="23">
        <v>40861</v>
      </c>
      <c r="B29" s="178"/>
      <c r="C29" s="254" t="s">
        <v>143</v>
      </c>
      <c r="D29" s="255"/>
      <c r="E29" s="19">
        <f t="shared" si="1"/>
        <v>1515</v>
      </c>
      <c r="F29" s="22">
        <v>1627</v>
      </c>
      <c r="G29" s="21">
        <f t="shared" si="2"/>
        <v>112</v>
      </c>
      <c r="H29" s="178" t="s">
        <v>19</v>
      </c>
      <c r="I29" s="16">
        <f t="shared" si="0"/>
        <v>112</v>
      </c>
      <c r="J29" s="63"/>
      <c r="K29" s="64"/>
    </row>
    <row r="30" spans="1:12" ht="12.6" customHeight="1" x14ac:dyDescent="0.25">
      <c r="A30" s="23">
        <v>40862</v>
      </c>
      <c r="B30" s="178"/>
      <c r="C30" s="254" t="s">
        <v>134</v>
      </c>
      <c r="D30" s="255"/>
      <c r="E30" s="19">
        <f t="shared" si="1"/>
        <v>1627</v>
      </c>
      <c r="F30" s="22">
        <v>1728</v>
      </c>
      <c r="G30" s="21">
        <f t="shared" si="2"/>
        <v>101</v>
      </c>
      <c r="H30" s="178" t="s">
        <v>19</v>
      </c>
      <c r="I30" s="16">
        <f t="shared" si="0"/>
        <v>101</v>
      </c>
      <c r="J30" s="63"/>
      <c r="K30" s="64"/>
    </row>
    <row r="31" spans="1:12" ht="12.6" customHeight="1" x14ac:dyDescent="0.25">
      <c r="A31" s="23">
        <v>40863</v>
      </c>
      <c r="B31" s="178"/>
      <c r="C31" s="254" t="s">
        <v>140</v>
      </c>
      <c r="D31" s="255"/>
      <c r="E31" s="19">
        <f t="shared" si="1"/>
        <v>1728</v>
      </c>
      <c r="F31" s="22">
        <v>1847</v>
      </c>
      <c r="G31" s="21">
        <f t="shared" si="2"/>
        <v>119</v>
      </c>
      <c r="H31" s="178" t="s">
        <v>19</v>
      </c>
      <c r="I31" s="16">
        <f t="shared" si="0"/>
        <v>119</v>
      </c>
      <c r="J31" s="63">
        <v>1836</v>
      </c>
      <c r="K31" s="64">
        <v>67.27</v>
      </c>
    </row>
    <row r="32" spans="1:12" ht="12.6" customHeight="1" x14ac:dyDescent="0.25">
      <c r="A32" s="23">
        <v>40864</v>
      </c>
      <c r="B32" s="178"/>
      <c r="C32" s="254" t="s">
        <v>144</v>
      </c>
      <c r="D32" s="255"/>
      <c r="E32" s="19">
        <f t="shared" si="1"/>
        <v>1847</v>
      </c>
      <c r="F32" s="22">
        <v>1967</v>
      </c>
      <c r="G32" s="21">
        <f t="shared" si="2"/>
        <v>120</v>
      </c>
      <c r="H32" s="178" t="s">
        <v>19</v>
      </c>
      <c r="I32" s="16">
        <f t="shared" si="0"/>
        <v>120</v>
      </c>
      <c r="J32" s="63"/>
      <c r="K32" s="64"/>
    </row>
    <row r="33" spans="1:11" ht="12.6" customHeight="1" x14ac:dyDescent="0.25">
      <c r="A33" s="23">
        <v>40865</v>
      </c>
      <c r="B33" s="178"/>
      <c r="C33" s="254" t="s">
        <v>134</v>
      </c>
      <c r="D33" s="255"/>
      <c r="E33" s="19">
        <f t="shared" si="1"/>
        <v>1967</v>
      </c>
      <c r="F33" s="22">
        <v>2097</v>
      </c>
      <c r="G33" s="21">
        <f t="shared" si="2"/>
        <v>130</v>
      </c>
      <c r="H33" s="178" t="s">
        <v>19</v>
      </c>
      <c r="I33" s="16">
        <f t="shared" si="0"/>
        <v>130</v>
      </c>
      <c r="J33" s="63"/>
      <c r="K33" s="64"/>
    </row>
    <row r="34" spans="1:11" ht="12.6" customHeight="1" x14ac:dyDescent="0.25">
      <c r="A34" s="23">
        <v>40868</v>
      </c>
      <c r="B34" s="178"/>
      <c r="C34" s="254" t="s">
        <v>145</v>
      </c>
      <c r="D34" s="255"/>
      <c r="E34" s="19">
        <f t="shared" si="1"/>
        <v>2097</v>
      </c>
      <c r="F34" s="22">
        <v>2223</v>
      </c>
      <c r="G34" s="21">
        <f t="shared" si="2"/>
        <v>126</v>
      </c>
      <c r="H34" s="178" t="s">
        <v>19</v>
      </c>
      <c r="I34" s="16">
        <f t="shared" si="0"/>
        <v>126</v>
      </c>
      <c r="J34" s="63"/>
      <c r="K34" s="64"/>
    </row>
    <row r="35" spans="1:11" ht="12.6" customHeight="1" x14ac:dyDescent="0.25">
      <c r="A35" s="23">
        <v>40869</v>
      </c>
      <c r="B35" s="178"/>
      <c r="C35" s="254" t="s">
        <v>134</v>
      </c>
      <c r="D35" s="255"/>
      <c r="E35" s="19">
        <f t="shared" si="1"/>
        <v>2223</v>
      </c>
      <c r="F35" s="22">
        <v>2333</v>
      </c>
      <c r="G35" s="21">
        <f t="shared" si="2"/>
        <v>110</v>
      </c>
      <c r="H35" s="178" t="s">
        <v>19</v>
      </c>
      <c r="I35" s="16">
        <f t="shared" si="0"/>
        <v>110</v>
      </c>
      <c r="J35" s="63">
        <v>2322</v>
      </c>
      <c r="K35" s="64">
        <v>54.82</v>
      </c>
    </row>
    <row r="36" spans="1:11" ht="12.6" customHeight="1" x14ac:dyDescent="0.25">
      <c r="A36" s="23">
        <v>40870</v>
      </c>
      <c r="B36" s="178"/>
      <c r="C36" s="254" t="s">
        <v>146</v>
      </c>
      <c r="D36" s="255"/>
      <c r="E36" s="19">
        <f t="shared" si="1"/>
        <v>2333</v>
      </c>
      <c r="F36" s="22">
        <v>2395</v>
      </c>
      <c r="G36" s="21">
        <f t="shared" si="2"/>
        <v>62</v>
      </c>
      <c r="H36" s="178" t="s">
        <v>19</v>
      </c>
      <c r="I36" s="16">
        <f t="shared" si="0"/>
        <v>62</v>
      </c>
      <c r="J36" s="63"/>
      <c r="K36" s="64"/>
    </row>
    <row r="37" spans="1:11" ht="12.6" customHeight="1" x14ac:dyDescent="0.25">
      <c r="A37" s="23">
        <v>40871</v>
      </c>
      <c r="B37" s="178"/>
      <c r="C37" s="254" t="s">
        <v>147</v>
      </c>
      <c r="D37" s="255"/>
      <c r="E37" s="19">
        <f t="shared" si="1"/>
        <v>2395</v>
      </c>
      <c r="F37" s="22">
        <v>2478</v>
      </c>
      <c r="G37" s="21">
        <f t="shared" si="2"/>
        <v>83</v>
      </c>
      <c r="H37" s="178" t="s">
        <v>19</v>
      </c>
      <c r="I37" s="16">
        <f t="shared" si="0"/>
        <v>83</v>
      </c>
      <c r="J37" s="63"/>
      <c r="K37" s="64"/>
    </row>
    <row r="38" spans="1:11" ht="12.6" customHeight="1" x14ac:dyDescent="0.25">
      <c r="A38" s="23">
        <v>40872</v>
      </c>
      <c r="B38" s="178"/>
      <c r="C38" s="254" t="s">
        <v>148</v>
      </c>
      <c r="D38" s="255"/>
      <c r="E38" s="19">
        <f t="shared" si="1"/>
        <v>2478</v>
      </c>
      <c r="F38" s="22">
        <v>2601</v>
      </c>
      <c r="G38" s="21">
        <f t="shared" si="2"/>
        <v>123</v>
      </c>
      <c r="H38" s="178" t="s">
        <v>19</v>
      </c>
      <c r="I38" s="16">
        <f t="shared" si="0"/>
        <v>123</v>
      </c>
      <c r="J38" s="63"/>
      <c r="K38" s="64"/>
    </row>
    <row r="39" spans="1:11" ht="12.6" customHeight="1" x14ac:dyDescent="0.25">
      <c r="A39" s="23">
        <v>40875</v>
      </c>
      <c r="B39" s="178"/>
      <c r="C39" s="254" t="s">
        <v>149</v>
      </c>
      <c r="D39" s="255"/>
      <c r="E39" s="19">
        <f t="shared" si="1"/>
        <v>2601</v>
      </c>
      <c r="F39" s="22">
        <v>2735</v>
      </c>
      <c r="G39" s="21">
        <f t="shared" si="2"/>
        <v>134</v>
      </c>
      <c r="H39" s="178" t="s">
        <v>19</v>
      </c>
      <c r="I39" s="16">
        <f t="shared" si="0"/>
        <v>134</v>
      </c>
      <c r="J39" s="63">
        <v>2724</v>
      </c>
      <c r="K39" s="64">
        <v>52.76</v>
      </c>
    </row>
    <row r="40" spans="1:11" ht="12.6" customHeight="1" x14ac:dyDescent="0.25">
      <c r="A40" s="23">
        <v>40876</v>
      </c>
      <c r="B40" s="178"/>
      <c r="C40" s="254" t="s">
        <v>150</v>
      </c>
      <c r="D40" s="255"/>
      <c r="E40" s="19">
        <f t="shared" si="1"/>
        <v>2735</v>
      </c>
      <c r="F40" s="22">
        <v>2897</v>
      </c>
      <c r="G40" s="21">
        <f t="shared" si="2"/>
        <v>162</v>
      </c>
      <c r="H40" s="178" t="s">
        <v>19</v>
      </c>
      <c r="I40" s="16">
        <f t="shared" si="0"/>
        <v>162</v>
      </c>
      <c r="J40" s="63"/>
      <c r="K40" s="64"/>
    </row>
    <row r="41" spans="1:11" ht="12.6" customHeight="1" x14ac:dyDescent="0.25">
      <c r="A41" s="23">
        <v>40877</v>
      </c>
      <c r="B41" s="178"/>
      <c r="C41" s="254" t="s">
        <v>134</v>
      </c>
      <c r="D41" s="255"/>
      <c r="E41" s="19">
        <f t="shared" si="1"/>
        <v>2897</v>
      </c>
      <c r="F41" s="22">
        <v>3003</v>
      </c>
      <c r="G41" s="21">
        <f t="shared" si="2"/>
        <v>106</v>
      </c>
      <c r="H41" s="178" t="s">
        <v>19</v>
      </c>
      <c r="I41" s="16">
        <f t="shared" si="0"/>
        <v>106</v>
      </c>
      <c r="J41" s="63"/>
      <c r="K41" s="64"/>
    </row>
    <row r="42" spans="1:11" ht="27.6" customHeight="1" x14ac:dyDescent="0.25">
      <c r="A42" s="23">
        <v>40878</v>
      </c>
      <c r="B42" s="178"/>
      <c r="C42" s="254" t="s">
        <v>151</v>
      </c>
      <c r="D42" s="255"/>
      <c r="E42" s="19">
        <f t="shared" si="1"/>
        <v>3003</v>
      </c>
      <c r="F42" s="22">
        <v>3119</v>
      </c>
      <c r="G42" s="21">
        <f t="shared" si="2"/>
        <v>116</v>
      </c>
      <c r="H42" s="178" t="s">
        <v>19</v>
      </c>
      <c r="I42" s="16">
        <f t="shared" si="0"/>
        <v>116</v>
      </c>
      <c r="J42" s="63"/>
      <c r="K42" s="64"/>
    </row>
    <row r="43" spans="1:11" ht="12.6" customHeight="1" x14ac:dyDescent="0.25">
      <c r="A43" s="23">
        <v>40879</v>
      </c>
      <c r="B43" s="178"/>
      <c r="C43" s="254" t="s">
        <v>134</v>
      </c>
      <c r="D43" s="255"/>
      <c r="E43" s="19">
        <f t="shared" si="1"/>
        <v>3119</v>
      </c>
      <c r="F43" s="22">
        <v>3222</v>
      </c>
      <c r="G43" s="21">
        <f t="shared" si="2"/>
        <v>103</v>
      </c>
      <c r="H43" s="178" t="s">
        <v>19</v>
      </c>
      <c r="I43" s="16">
        <f t="shared" si="0"/>
        <v>103</v>
      </c>
      <c r="J43" s="63">
        <v>3225</v>
      </c>
      <c r="K43" s="64">
        <v>45.73</v>
      </c>
    </row>
    <row r="44" spans="1:11" ht="12.6" customHeight="1" x14ac:dyDescent="0.25">
      <c r="A44" s="23" t="s">
        <v>133</v>
      </c>
      <c r="B44" s="178"/>
      <c r="C44" s="254" t="s">
        <v>152</v>
      </c>
      <c r="D44" s="255"/>
      <c r="E44" s="19">
        <f t="shared" si="1"/>
        <v>3222</v>
      </c>
      <c r="F44" s="22">
        <v>3583</v>
      </c>
      <c r="G44" s="21">
        <f t="shared" si="2"/>
        <v>361</v>
      </c>
      <c r="H44" s="178" t="s">
        <v>19</v>
      </c>
      <c r="I44" s="16">
        <f t="shared" si="0"/>
        <v>361</v>
      </c>
      <c r="J44" s="63"/>
      <c r="K44" s="64"/>
    </row>
    <row r="45" spans="1:11" ht="12.6" customHeight="1" x14ac:dyDescent="0.25">
      <c r="A45" s="23">
        <v>41248</v>
      </c>
      <c r="B45" s="178"/>
      <c r="C45" s="254" t="s">
        <v>20</v>
      </c>
      <c r="D45" s="255"/>
      <c r="E45" s="19">
        <f t="shared" si="1"/>
        <v>3583</v>
      </c>
      <c r="F45" s="22">
        <v>3694</v>
      </c>
      <c r="G45" s="21">
        <f t="shared" si="2"/>
        <v>111</v>
      </c>
      <c r="H45" s="178" t="s">
        <v>19</v>
      </c>
      <c r="I45" s="16">
        <f t="shared" si="0"/>
        <v>111</v>
      </c>
      <c r="J45" s="63"/>
      <c r="K45" s="64"/>
    </row>
    <row r="46" spans="1:11" ht="12.6" customHeight="1" x14ac:dyDescent="0.25">
      <c r="A46" s="23">
        <v>41249</v>
      </c>
      <c r="B46" s="178"/>
      <c r="C46" s="254" t="s">
        <v>20</v>
      </c>
      <c r="D46" s="255"/>
      <c r="E46" s="19">
        <f t="shared" si="1"/>
        <v>3694</v>
      </c>
      <c r="F46" s="22">
        <v>3800</v>
      </c>
      <c r="G46" s="21">
        <f t="shared" si="2"/>
        <v>106</v>
      </c>
      <c r="H46" s="178" t="s">
        <v>19</v>
      </c>
      <c r="I46" s="16">
        <f t="shared" si="0"/>
        <v>106</v>
      </c>
      <c r="J46" s="63"/>
      <c r="K46" s="64"/>
    </row>
    <row r="47" spans="1:11" ht="12.6" customHeight="1" x14ac:dyDescent="0.25">
      <c r="A47" s="23">
        <v>41250</v>
      </c>
      <c r="B47" s="178"/>
      <c r="C47" s="254" t="s">
        <v>20</v>
      </c>
      <c r="D47" s="255"/>
      <c r="E47" s="19">
        <f t="shared" si="1"/>
        <v>3800</v>
      </c>
      <c r="F47" s="22">
        <v>3904</v>
      </c>
      <c r="G47" s="21">
        <f t="shared" si="2"/>
        <v>104</v>
      </c>
      <c r="H47" s="178" t="s">
        <v>19</v>
      </c>
      <c r="I47" s="16">
        <f t="shared" si="0"/>
        <v>104</v>
      </c>
      <c r="J47" s="63"/>
      <c r="K47" s="64"/>
    </row>
    <row r="48" spans="1:11" ht="12.6" customHeight="1" x14ac:dyDescent="0.25">
      <c r="A48" s="23">
        <v>41251</v>
      </c>
      <c r="B48" s="178"/>
      <c r="C48" s="254" t="s">
        <v>20</v>
      </c>
      <c r="D48" s="255"/>
      <c r="E48" s="19">
        <f t="shared" si="1"/>
        <v>3904</v>
      </c>
      <c r="F48" s="22">
        <v>4033</v>
      </c>
      <c r="G48" s="21">
        <f t="shared" si="2"/>
        <v>129</v>
      </c>
      <c r="H48" s="178" t="s">
        <v>19</v>
      </c>
      <c r="I48" s="16">
        <f t="shared" si="0"/>
        <v>129</v>
      </c>
      <c r="J48" s="63">
        <v>3907</v>
      </c>
      <c r="K48" s="64">
        <v>70.53</v>
      </c>
    </row>
    <row r="49" spans="1:11" ht="12.6" customHeight="1" x14ac:dyDescent="0.25">
      <c r="A49" s="23">
        <v>41252</v>
      </c>
      <c r="B49" s="178"/>
      <c r="C49" s="254" t="s">
        <v>20</v>
      </c>
      <c r="D49" s="255"/>
      <c r="E49" s="19">
        <f t="shared" si="1"/>
        <v>4033</v>
      </c>
      <c r="F49" s="22">
        <v>4140</v>
      </c>
      <c r="G49" s="21">
        <f t="shared" si="2"/>
        <v>107</v>
      </c>
      <c r="H49" s="178" t="s">
        <v>19</v>
      </c>
      <c r="I49" s="16">
        <f t="shared" si="0"/>
        <v>107</v>
      </c>
      <c r="J49" s="63"/>
      <c r="K49" s="64"/>
    </row>
    <row r="50" spans="1:11" ht="12.6" customHeight="1" x14ac:dyDescent="0.25">
      <c r="A50" s="23">
        <v>41255</v>
      </c>
      <c r="B50" s="178"/>
      <c r="C50" s="254" t="s">
        <v>20</v>
      </c>
      <c r="D50" s="255"/>
      <c r="E50" s="19">
        <f t="shared" si="1"/>
        <v>4140</v>
      </c>
      <c r="F50" s="22">
        <v>4347</v>
      </c>
      <c r="G50" s="21">
        <f t="shared" si="2"/>
        <v>207</v>
      </c>
      <c r="H50" s="178" t="s">
        <v>19</v>
      </c>
      <c r="I50" s="16">
        <f t="shared" si="0"/>
        <v>207</v>
      </c>
      <c r="J50" s="63"/>
      <c r="K50" s="64"/>
    </row>
    <row r="51" spans="1:11" ht="12.6" customHeight="1" x14ac:dyDescent="0.25">
      <c r="A51" s="23">
        <v>41256</v>
      </c>
      <c r="B51" s="178"/>
      <c r="C51" s="254" t="s">
        <v>20</v>
      </c>
      <c r="D51" s="255"/>
      <c r="E51" s="19">
        <f t="shared" si="1"/>
        <v>4347</v>
      </c>
      <c r="F51" s="22">
        <v>4459</v>
      </c>
      <c r="G51" s="21">
        <f t="shared" si="2"/>
        <v>112</v>
      </c>
      <c r="H51" s="178" t="s">
        <v>19</v>
      </c>
      <c r="I51" s="16">
        <f t="shared" si="0"/>
        <v>112</v>
      </c>
      <c r="J51" s="63"/>
      <c r="K51" s="64"/>
    </row>
    <row r="52" spans="1:11" ht="12.6" customHeight="1" x14ac:dyDescent="0.25">
      <c r="A52" s="23">
        <v>41257</v>
      </c>
      <c r="B52" s="178"/>
      <c r="C52" s="254" t="s">
        <v>20</v>
      </c>
      <c r="D52" s="255"/>
      <c r="E52" s="19">
        <f t="shared" si="1"/>
        <v>4459</v>
      </c>
      <c r="F52" s="22">
        <v>4581</v>
      </c>
      <c r="G52" s="21">
        <f t="shared" si="2"/>
        <v>122</v>
      </c>
      <c r="H52" s="178" t="s">
        <v>19</v>
      </c>
      <c r="I52" s="16">
        <f t="shared" si="0"/>
        <v>122</v>
      </c>
      <c r="J52" s="63">
        <v>4477</v>
      </c>
      <c r="K52" s="64">
        <v>66.09</v>
      </c>
    </row>
    <row r="53" spans="1:11" ht="12.6" customHeight="1" x14ac:dyDescent="0.25">
      <c r="A53" s="23">
        <v>41258</v>
      </c>
      <c r="B53" s="178"/>
      <c r="C53" s="254" t="s">
        <v>20</v>
      </c>
      <c r="D53" s="255"/>
      <c r="E53" s="19">
        <f t="shared" si="1"/>
        <v>4581</v>
      </c>
      <c r="F53" s="22">
        <v>4735</v>
      </c>
      <c r="G53" s="21">
        <f t="shared" si="2"/>
        <v>154</v>
      </c>
      <c r="H53" s="178" t="s">
        <v>19</v>
      </c>
      <c r="I53" s="16">
        <f t="shared" si="0"/>
        <v>154</v>
      </c>
      <c r="J53" s="63"/>
      <c r="K53" s="64"/>
    </row>
    <row r="54" spans="1:11" ht="12.6" customHeight="1" x14ac:dyDescent="0.25">
      <c r="A54" s="23">
        <v>41259</v>
      </c>
      <c r="B54" s="178"/>
      <c r="C54" s="254" t="s">
        <v>20</v>
      </c>
      <c r="D54" s="255"/>
      <c r="E54" s="19">
        <f t="shared" si="1"/>
        <v>4735</v>
      </c>
      <c r="F54" s="22">
        <v>4935</v>
      </c>
      <c r="G54" s="21">
        <f t="shared" si="2"/>
        <v>200</v>
      </c>
      <c r="H54" s="178" t="s">
        <v>19</v>
      </c>
      <c r="I54" s="16">
        <f t="shared" si="0"/>
        <v>200</v>
      </c>
      <c r="J54" s="63"/>
      <c r="K54" s="64"/>
    </row>
    <row r="55" spans="1:11" ht="12.6" customHeight="1" x14ac:dyDescent="0.25">
      <c r="A55" s="23">
        <v>41261</v>
      </c>
      <c r="B55" s="178"/>
      <c r="C55" s="254" t="s">
        <v>20</v>
      </c>
      <c r="D55" s="255"/>
      <c r="E55" s="19">
        <f t="shared" si="1"/>
        <v>4935</v>
      </c>
      <c r="F55" s="22">
        <v>5288</v>
      </c>
      <c r="G55" s="21">
        <f t="shared" si="2"/>
        <v>353</v>
      </c>
      <c r="H55" s="178" t="s">
        <v>19</v>
      </c>
      <c r="I55" s="16">
        <f t="shared" si="0"/>
        <v>353</v>
      </c>
      <c r="J55" s="63">
        <v>4953</v>
      </c>
      <c r="K55" s="64">
        <v>18.97</v>
      </c>
    </row>
    <row r="56" spans="1:11" ht="12.6" customHeight="1" x14ac:dyDescent="0.25">
      <c r="A56" s="23">
        <v>41262</v>
      </c>
      <c r="B56" s="178"/>
      <c r="C56" s="254" t="s">
        <v>20</v>
      </c>
      <c r="D56" s="255"/>
      <c r="E56" s="19">
        <f t="shared" si="1"/>
        <v>5288</v>
      </c>
      <c r="F56" s="22">
        <v>5400</v>
      </c>
      <c r="G56" s="21">
        <f t="shared" si="2"/>
        <v>112</v>
      </c>
      <c r="H56" s="178" t="s">
        <v>19</v>
      </c>
      <c r="I56" s="16">
        <f t="shared" si="0"/>
        <v>112</v>
      </c>
      <c r="J56" s="63">
        <v>5090</v>
      </c>
      <c r="K56" s="64">
        <v>52.26</v>
      </c>
    </row>
    <row r="57" spans="1:11" ht="12.6" customHeight="1" x14ac:dyDescent="0.25">
      <c r="A57" s="23">
        <v>41263</v>
      </c>
      <c r="B57" s="178"/>
      <c r="C57" s="254" t="s">
        <v>20</v>
      </c>
      <c r="D57" s="255"/>
      <c r="E57" s="19">
        <f t="shared" si="1"/>
        <v>5400</v>
      </c>
      <c r="F57" s="22">
        <v>5508</v>
      </c>
      <c r="G57" s="21">
        <f t="shared" si="2"/>
        <v>108</v>
      </c>
      <c r="H57" s="178" t="s">
        <v>19</v>
      </c>
      <c r="I57" s="16">
        <f t="shared" si="0"/>
        <v>108</v>
      </c>
      <c r="J57" s="63"/>
      <c r="K57" s="64"/>
    </row>
    <row r="58" spans="1:11" ht="12.6" customHeight="1" x14ac:dyDescent="0.25">
      <c r="A58" s="23">
        <v>41264</v>
      </c>
      <c r="B58" s="178"/>
      <c r="C58" s="254" t="s">
        <v>20</v>
      </c>
      <c r="D58" s="255"/>
      <c r="E58" s="19">
        <f t="shared" si="1"/>
        <v>5508</v>
      </c>
      <c r="F58" s="22">
        <v>5613</v>
      </c>
      <c r="G58" s="21">
        <f t="shared" si="2"/>
        <v>105</v>
      </c>
      <c r="H58" s="178" t="s">
        <v>19</v>
      </c>
      <c r="I58" s="16">
        <f t="shared" si="0"/>
        <v>105</v>
      </c>
      <c r="J58" s="63"/>
      <c r="K58" s="64"/>
    </row>
    <row r="59" spans="1:11" ht="12.6" customHeight="1" x14ac:dyDescent="0.25">
      <c r="A59" s="23">
        <v>41265</v>
      </c>
      <c r="B59" s="178"/>
      <c r="C59" s="254" t="s">
        <v>20</v>
      </c>
      <c r="D59" s="255"/>
      <c r="E59" s="19">
        <f t="shared" si="1"/>
        <v>5613</v>
      </c>
      <c r="F59" s="22">
        <v>5720</v>
      </c>
      <c r="G59" s="21">
        <f t="shared" si="2"/>
        <v>107</v>
      </c>
      <c r="H59" s="178" t="s">
        <v>19</v>
      </c>
      <c r="I59" s="16">
        <f t="shared" si="0"/>
        <v>107</v>
      </c>
      <c r="J59" s="63"/>
      <c r="K59" s="64"/>
    </row>
    <row r="60" spans="1:11" ht="12.6" customHeight="1" x14ac:dyDescent="0.25">
      <c r="A60" s="23">
        <v>41266</v>
      </c>
      <c r="B60" s="178"/>
      <c r="C60" s="254" t="s">
        <v>20</v>
      </c>
      <c r="D60" s="255"/>
      <c r="E60" s="19">
        <f t="shared" si="1"/>
        <v>5720</v>
      </c>
      <c r="F60" s="22">
        <v>5821</v>
      </c>
      <c r="G60" s="21">
        <f t="shared" si="2"/>
        <v>101</v>
      </c>
      <c r="H60" s="178" t="s">
        <v>19</v>
      </c>
      <c r="I60" s="16">
        <f t="shared" si="0"/>
        <v>101</v>
      </c>
      <c r="J60" s="63">
        <v>5814</v>
      </c>
      <c r="K60" s="64">
        <v>72.27</v>
      </c>
    </row>
    <row r="61" spans="1:11" ht="12.6" customHeight="1" x14ac:dyDescent="0.25">
      <c r="A61" s="23">
        <v>41270</v>
      </c>
      <c r="B61" s="178"/>
      <c r="C61" s="254" t="s">
        <v>20</v>
      </c>
      <c r="D61" s="255"/>
      <c r="E61" s="19">
        <f t="shared" si="1"/>
        <v>5821</v>
      </c>
      <c r="F61" s="22">
        <v>6406</v>
      </c>
      <c r="G61" s="21">
        <f t="shared" si="2"/>
        <v>585</v>
      </c>
      <c r="H61" s="178" t="s">
        <v>19</v>
      </c>
      <c r="I61" s="16">
        <f t="shared" si="0"/>
        <v>585</v>
      </c>
      <c r="J61" s="63">
        <v>6065</v>
      </c>
      <c r="K61" s="65">
        <v>30.34</v>
      </c>
    </row>
    <row r="62" spans="1:11" ht="12.6" customHeight="1" x14ac:dyDescent="0.25">
      <c r="A62" s="23">
        <v>41271</v>
      </c>
      <c r="B62" s="178"/>
      <c r="C62" s="254" t="s">
        <v>20</v>
      </c>
      <c r="D62" s="255"/>
      <c r="E62" s="19">
        <f t="shared" si="1"/>
        <v>6406</v>
      </c>
      <c r="F62" s="22">
        <v>6507</v>
      </c>
      <c r="G62" s="21">
        <f t="shared" si="2"/>
        <v>101</v>
      </c>
      <c r="H62" s="178" t="s">
        <v>19</v>
      </c>
      <c r="I62" s="16">
        <f t="shared" si="0"/>
        <v>101</v>
      </c>
      <c r="J62" s="63"/>
      <c r="K62" s="65"/>
    </row>
    <row r="63" spans="1:11" ht="12.6" customHeight="1" x14ac:dyDescent="0.25">
      <c r="A63" s="23">
        <v>41272</v>
      </c>
      <c r="B63" s="178"/>
      <c r="C63" s="254" t="s">
        <v>20</v>
      </c>
      <c r="D63" s="255"/>
      <c r="E63" s="19">
        <f t="shared" si="1"/>
        <v>6507</v>
      </c>
      <c r="F63" s="22">
        <v>6618</v>
      </c>
      <c r="G63" s="21">
        <f t="shared" si="2"/>
        <v>111</v>
      </c>
      <c r="H63" s="178" t="s">
        <v>19</v>
      </c>
      <c r="I63" s="16">
        <f t="shared" si="0"/>
        <v>111</v>
      </c>
      <c r="J63" s="63"/>
      <c r="K63" s="65"/>
    </row>
    <row r="64" spans="1:11" ht="27" customHeight="1" thickBot="1" x14ac:dyDescent="0.3">
      <c r="A64" s="23" t="s">
        <v>153</v>
      </c>
      <c r="B64" s="178"/>
      <c r="C64" s="254" t="s">
        <v>20</v>
      </c>
      <c r="D64" s="255"/>
      <c r="E64" s="19">
        <f t="shared" si="1"/>
        <v>6618</v>
      </c>
      <c r="F64" s="22">
        <v>6800</v>
      </c>
      <c r="G64" s="21">
        <f t="shared" si="2"/>
        <v>182</v>
      </c>
      <c r="H64" s="178" t="s">
        <v>19</v>
      </c>
      <c r="I64" s="16">
        <f t="shared" si="0"/>
        <v>182</v>
      </c>
      <c r="J64" s="63"/>
      <c r="K64" s="65"/>
    </row>
    <row r="65" spans="1:11" ht="12.6" customHeight="1" thickBot="1" x14ac:dyDescent="0.25">
      <c r="A65" s="216"/>
      <c r="B65" s="216"/>
      <c r="C65" s="216"/>
      <c r="D65" s="216"/>
      <c r="E65" s="13"/>
      <c r="F65" s="15" t="s">
        <v>18</v>
      </c>
      <c r="G65" s="14">
        <f>SUM(G17:G64)</f>
        <v>6790</v>
      </c>
      <c r="H65" s="13"/>
      <c r="I65" s="12">
        <f>SUM(I17:I64)</f>
        <v>6790</v>
      </c>
      <c r="K65" s="6">
        <f>SUM(K17:K64)</f>
        <v>669.78000000000009</v>
      </c>
    </row>
    <row r="66" spans="1:11" ht="12.6" customHeight="1" x14ac:dyDescent="0.2">
      <c r="A66" s="216"/>
      <c r="B66" s="216"/>
      <c r="C66" s="216"/>
      <c r="D66" s="216"/>
      <c r="E66" s="262"/>
      <c r="F66" s="262"/>
      <c r="G66" s="262"/>
      <c r="H66" s="262"/>
      <c r="I66" s="263"/>
      <c r="K66" s="176"/>
    </row>
    <row r="67" spans="1:11" ht="12.6" customHeight="1" x14ac:dyDescent="0.25">
      <c r="A67" s="216"/>
      <c r="B67" s="216"/>
      <c r="C67" s="216"/>
      <c r="D67" s="216"/>
      <c r="E67" s="264" t="s">
        <v>17</v>
      </c>
      <c r="F67" s="238"/>
      <c r="G67" s="11">
        <f>(I65/G65)</f>
        <v>1</v>
      </c>
      <c r="H67" s="177"/>
      <c r="I67" s="10"/>
      <c r="K67" s="176"/>
    </row>
    <row r="68" spans="1:11" ht="12.6" customHeight="1" thickBot="1" x14ac:dyDescent="0.25">
      <c r="A68" s="216"/>
      <c r="B68" s="216"/>
      <c r="C68" s="216"/>
      <c r="D68" s="216"/>
      <c r="E68" s="258" t="s">
        <v>16</v>
      </c>
      <c r="F68" s="258"/>
      <c r="G68" s="258"/>
      <c r="H68" s="258"/>
      <c r="I68" s="259"/>
      <c r="K68" s="176"/>
    </row>
    <row r="69" spans="1:11" ht="12.6" customHeight="1" x14ac:dyDescent="0.2">
      <c r="A69" s="216"/>
      <c r="B69" s="216"/>
      <c r="C69" s="216"/>
      <c r="D69" s="216"/>
      <c r="E69" s="260"/>
      <c r="F69" s="260"/>
      <c r="G69" s="260"/>
      <c r="H69" s="260"/>
      <c r="I69" s="261"/>
      <c r="K69" s="176"/>
    </row>
  </sheetData>
  <mergeCells count="79">
    <mergeCell ref="A68:D68"/>
    <mergeCell ref="E68:I68"/>
    <mergeCell ref="A69:D69"/>
    <mergeCell ref="E69:I69"/>
    <mergeCell ref="C64:D64"/>
    <mergeCell ref="A65:D65"/>
    <mergeCell ref="A66:D66"/>
    <mergeCell ref="E66:I66"/>
    <mergeCell ref="A67:D67"/>
    <mergeCell ref="E67:F67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13:I13"/>
    <mergeCell ref="A14:I14"/>
    <mergeCell ref="A15:B15"/>
    <mergeCell ref="C15:D16"/>
    <mergeCell ref="E15:F15"/>
    <mergeCell ref="G15:G16"/>
    <mergeCell ref="H15:H16"/>
    <mergeCell ref="I15:I16"/>
    <mergeCell ref="D12:I12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Business Income</vt:lpstr>
      <vt:lpstr>Business Expenses1st quarter</vt:lpstr>
      <vt:lpstr>Business Expenses2nd quarter</vt:lpstr>
      <vt:lpstr>Business Expenses3rd quarter</vt:lpstr>
      <vt:lpstr>Business Expenses4th quarter</vt:lpstr>
      <vt:lpstr>PAYG expenses </vt:lpstr>
      <vt:lpstr>Mileage PAYG</vt:lpstr>
      <vt:lpstr>Mileage 1st quarter</vt:lpstr>
      <vt:lpstr>Mileage2nd quarter</vt:lpstr>
      <vt:lpstr>Mileage3rd quarter</vt:lpstr>
      <vt:lpstr>Mileage4th quarter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2015-08-09T01:42:54Z</dcterms:modified>
</cp:coreProperties>
</file>