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mileage" sheetId="2" r:id="rId2"/>
    <sheet name="mileage2" sheetId="3" r:id="rId3"/>
  </sheets>
  <calcPr calcId="144525"/>
</workbook>
</file>

<file path=xl/calcChain.xml><?xml version="1.0" encoding="utf-8"?>
<calcChain xmlns="http://schemas.openxmlformats.org/spreadsheetml/2006/main">
  <c r="Q9" i="1" l="1"/>
  <c r="Q22" i="1" l="1"/>
  <c r="Q18" i="1"/>
  <c r="Q13" i="1"/>
  <c r="Q12" i="1"/>
  <c r="Q11" i="1"/>
  <c r="Q10" i="1"/>
  <c r="Q8" i="1"/>
  <c r="Q5" i="1"/>
  <c r="Q4" i="1"/>
  <c r="Q3" i="1"/>
  <c r="K65" i="2"/>
  <c r="E64" i="2"/>
  <c r="G64" i="2" s="1"/>
  <c r="I64" i="2" s="1"/>
  <c r="I63" i="2"/>
  <c r="G63" i="2"/>
  <c r="E63" i="2"/>
  <c r="I62" i="2"/>
  <c r="G62" i="2"/>
  <c r="E62" i="2"/>
  <c r="G61" i="2"/>
  <c r="I61" i="2" s="1"/>
  <c r="E61" i="2"/>
  <c r="E60" i="2"/>
  <c r="G60" i="2" s="1"/>
  <c r="I60" i="2" s="1"/>
  <c r="E59" i="2"/>
  <c r="G59" i="2" s="1"/>
  <c r="I59" i="2" s="1"/>
  <c r="I58" i="2"/>
  <c r="G58" i="2"/>
  <c r="E58" i="2"/>
  <c r="G57" i="2"/>
  <c r="I57" i="2" s="1"/>
  <c r="E57" i="2"/>
  <c r="E56" i="2"/>
  <c r="G56" i="2" s="1"/>
  <c r="I56" i="2" s="1"/>
  <c r="E55" i="2"/>
  <c r="G55" i="2" s="1"/>
  <c r="I55" i="2" s="1"/>
  <c r="G54" i="2"/>
  <c r="I54" i="2" s="1"/>
  <c r="E54" i="2"/>
  <c r="G53" i="2"/>
  <c r="I53" i="2" s="1"/>
  <c r="E53" i="2"/>
  <c r="E52" i="2"/>
  <c r="G52" i="2" s="1"/>
  <c r="I52" i="2" s="1"/>
  <c r="E51" i="2"/>
  <c r="G51" i="2" s="1"/>
  <c r="I51" i="2" s="1"/>
  <c r="G50" i="2"/>
  <c r="I50" i="2" s="1"/>
  <c r="E50" i="2"/>
  <c r="E49" i="2"/>
  <c r="G49" i="2" s="1"/>
  <c r="I49" i="2" s="1"/>
  <c r="E48" i="2"/>
  <c r="G48" i="2" s="1"/>
  <c r="I48" i="2" s="1"/>
  <c r="E47" i="2"/>
  <c r="G47" i="2" s="1"/>
  <c r="I47" i="2" s="1"/>
  <c r="G46" i="2"/>
  <c r="I46" i="2" s="1"/>
  <c r="E46" i="2"/>
  <c r="G45" i="2"/>
  <c r="I45" i="2" s="1"/>
  <c r="E45" i="2"/>
  <c r="E44" i="2"/>
  <c r="G44" i="2" s="1"/>
  <c r="I44" i="2" s="1"/>
  <c r="E43" i="2"/>
  <c r="G43" i="2" s="1"/>
  <c r="I43" i="2" s="1"/>
  <c r="G42" i="2"/>
  <c r="I42" i="2" s="1"/>
  <c r="E42" i="2"/>
  <c r="G41" i="2"/>
  <c r="I41" i="2" s="1"/>
  <c r="E41" i="2"/>
  <c r="E40" i="2"/>
  <c r="G40" i="2" s="1"/>
  <c r="I40" i="2" s="1"/>
  <c r="E39" i="2"/>
  <c r="G39" i="2" s="1"/>
  <c r="I39" i="2" s="1"/>
  <c r="I38" i="2"/>
  <c r="G38" i="2"/>
  <c r="E38" i="2"/>
  <c r="G37" i="2"/>
  <c r="I37" i="2" s="1"/>
  <c r="E37" i="2"/>
  <c r="E36" i="2"/>
  <c r="G36" i="2" s="1"/>
  <c r="I36" i="2" s="1"/>
  <c r="E35" i="2"/>
  <c r="G35" i="2" s="1"/>
  <c r="I35" i="2" s="1"/>
  <c r="I34" i="2"/>
  <c r="G34" i="2"/>
  <c r="E34" i="2"/>
  <c r="G33" i="2"/>
  <c r="I33" i="2" s="1"/>
  <c r="E33" i="2"/>
  <c r="E32" i="2"/>
  <c r="G32" i="2" s="1"/>
  <c r="I32" i="2" s="1"/>
  <c r="E31" i="2"/>
  <c r="G31" i="2" s="1"/>
  <c r="I31" i="2" s="1"/>
  <c r="G30" i="2"/>
  <c r="I30" i="2" s="1"/>
  <c r="E30" i="2"/>
  <c r="E29" i="2"/>
  <c r="G29" i="2" s="1"/>
  <c r="I29" i="2" s="1"/>
  <c r="E28" i="2"/>
  <c r="G28" i="2" s="1"/>
  <c r="I28" i="2" s="1"/>
  <c r="E27" i="2"/>
  <c r="G27" i="2" s="1"/>
  <c r="I27" i="2" s="1"/>
  <c r="G26" i="2"/>
  <c r="I26" i="2" s="1"/>
  <c r="E26" i="2"/>
  <c r="G25" i="2"/>
  <c r="I25" i="2" s="1"/>
  <c r="E25" i="2"/>
  <c r="E24" i="2"/>
  <c r="G24" i="2" s="1"/>
  <c r="I24" i="2" s="1"/>
  <c r="E23" i="2"/>
  <c r="G23" i="2" s="1"/>
  <c r="I23" i="2" s="1"/>
  <c r="G22" i="2"/>
  <c r="I22" i="2" s="1"/>
  <c r="E22" i="2"/>
  <c r="E21" i="2"/>
  <c r="G21" i="2" s="1"/>
  <c r="I21" i="2" s="1"/>
  <c r="E20" i="2"/>
  <c r="G20" i="2" s="1"/>
  <c r="I20" i="2" s="1"/>
  <c r="E19" i="2"/>
  <c r="G19" i="2" s="1"/>
  <c r="I19" i="2" s="1"/>
  <c r="G18" i="2"/>
  <c r="I18" i="2" s="1"/>
  <c r="E18" i="2"/>
  <c r="I17" i="2"/>
  <c r="I65" i="2" s="1"/>
  <c r="K11" i="2"/>
  <c r="K68" i="3"/>
  <c r="I68" i="3"/>
  <c r="G68" i="3"/>
  <c r="E67" i="3"/>
  <c r="G67" i="3" s="1"/>
  <c r="I67" i="3" s="1"/>
  <c r="G66" i="3"/>
  <c r="I66" i="3" s="1"/>
  <c r="E66" i="3"/>
  <c r="E65" i="3"/>
  <c r="G65" i="3" s="1"/>
  <c r="I65" i="3" s="1"/>
  <c r="E64" i="3"/>
  <c r="G64" i="3" s="1"/>
  <c r="I64" i="3" s="1"/>
  <c r="E63" i="3"/>
  <c r="G63" i="3" s="1"/>
  <c r="I63" i="3" s="1"/>
  <c r="G62" i="3"/>
  <c r="I62" i="3" s="1"/>
  <c r="E62" i="3"/>
  <c r="E61" i="3"/>
  <c r="G61" i="3" s="1"/>
  <c r="I61" i="3" s="1"/>
  <c r="E60" i="3"/>
  <c r="G60" i="3" s="1"/>
  <c r="I60" i="3" s="1"/>
  <c r="E59" i="3"/>
  <c r="G59" i="3" s="1"/>
  <c r="I59" i="3" s="1"/>
  <c r="G58" i="3"/>
  <c r="I58" i="3" s="1"/>
  <c r="E58" i="3"/>
  <c r="E57" i="3"/>
  <c r="G57" i="3" s="1"/>
  <c r="I57" i="3" s="1"/>
  <c r="E56" i="3"/>
  <c r="G56" i="3" s="1"/>
  <c r="I56" i="3" s="1"/>
  <c r="E55" i="3"/>
  <c r="G55" i="3" s="1"/>
  <c r="I55" i="3" s="1"/>
  <c r="G54" i="3"/>
  <c r="I54" i="3" s="1"/>
  <c r="E54" i="3"/>
  <c r="E53" i="3"/>
  <c r="G53" i="3" s="1"/>
  <c r="I53" i="3" s="1"/>
  <c r="E52" i="3"/>
  <c r="G52" i="3" s="1"/>
  <c r="I52" i="3" s="1"/>
  <c r="E51" i="3"/>
  <c r="G51" i="3" s="1"/>
  <c r="I51" i="3" s="1"/>
  <c r="G50" i="3"/>
  <c r="I50" i="3" s="1"/>
  <c r="E50" i="3"/>
  <c r="E49" i="3"/>
  <c r="G49" i="3" s="1"/>
  <c r="I49" i="3" s="1"/>
  <c r="E48" i="3"/>
  <c r="G48" i="3" s="1"/>
  <c r="I48" i="3" s="1"/>
  <c r="E47" i="3"/>
  <c r="G47" i="3" s="1"/>
  <c r="I47" i="3" s="1"/>
  <c r="G46" i="3"/>
  <c r="I46" i="3" s="1"/>
  <c r="E46" i="3"/>
  <c r="E45" i="3"/>
  <c r="G45" i="3" s="1"/>
  <c r="I45" i="3" s="1"/>
  <c r="E44" i="3"/>
  <c r="G44" i="3" s="1"/>
  <c r="I44" i="3" s="1"/>
  <c r="E43" i="3"/>
  <c r="G43" i="3" s="1"/>
  <c r="I43" i="3" s="1"/>
  <c r="G42" i="3"/>
  <c r="I42" i="3" s="1"/>
  <c r="E42" i="3"/>
  <c r="E41" i="3"/>
  <c r="G41" i="3" s="1"/>
  <c r="I41" i="3" s="1"/>
  <c r="E40" i="3"/>
  <c r="G40" i="3" s="1"/>
  <c r="I40" i="3" s="1"/>
  <c r="E39" i="3"/>
  <c r="G39" i="3" s="1"/>
  <c r="I39" i="3" s="1"/>
  <c r="G38" i="3"/>
  <c r="I38" i="3" s="1"/>
  <c r="E38" i="3"/>
  <c r="E37" i="3"/>
  <c r="G37" i="3" s="1"/>
  <c r="I37" i="3" s="1"/>
  <c r="E36" i="3"/>
  <c r="G36" i="3" s="1"/>
  <c r="I36" i="3" s="1"/>
  <c r="E35" i="3"/>
  <c r="G35" i="3" s="1"/>
  <c r="I35" i="3" s="1"/>
  <c r="G34" i="3"/>
  <c r="I34" i="3" s="1"/>
  <c r="E34" i="3"/>
  <c r="E33" i="3"/>
  <c r="G33" i="3" s="1"/>
  <c r="I33" i="3" s="1"/>
  <c r="E32" i="3"/>
  <c r="G32" i="3" s="1"/>
  <c r="I32" i="3" s="1"/>
  <c r="E31" i="3"/>
  <c r="G31" i="3" s="1"/>
  <c r="I31" i="3" s="1"/>
  <c r="G30" i="3"/>
  <c r="I30" i="3" s="1"/>
  <c r="E30" i="3"/>
  <c r="E29" i="3"/>
  <c r="G29" i="3" s="1"/>
  <c r="I29" i="3" s="1"/>
  <c r="E28" i="3"/>
  <c r="G28" i="3" s="1"/>
  <c r="I28" i="3" s="1"/>
  <c r="E27" i="3"/>
  <c r="G27" i="3" s="1"/>
  <c r="I27" i="3" s="1"/>
  <c r="G26" i="3"/>
  <c r="I26" i="3" s="1"/>
  <c r="E26" i="3"/>
  <c r="E25" i="3"/>
  <c r="G25" i="3" s="1"/>
  <c r="I25" i="3" s="1"/>
  <c r="E24" i="3"/>
  <c r="G24" i="3" s="1"/>
  <c r="I24" i="3" s="1"/>
  <c r="E23" i="3"/>
  <c r="G23" i="3" s="1"/>
  <c r="I23" i="3" s="1"/>
  <c r="G22" i="3"/>
  <c r="I22" i="3" s="1"/>
  <c r="E22" i="3"/>
  <c r="E21" i="3"/>
  <c r="G21" i="3" s="1"/>
  <c r="I21" i="3" s="1"/>
  <c r="E20" i="3"/>
  <c r="G20" i="3" s="1"/>
  <c r="I20" i="3" s="1"/>
  <c r="E19" i="3"/>
  <c r="G19" i="3" s="1"/>
  <c r="I19" i="3" s="1"/>
  <c r="G18" i="3"/>
  <c r="I18" i="3" s="1"/>
  <c r="E18" i="3"/>
  <c r="E17" i="3"/>
  <c r="G17" i="3" s="1"/>
  <c r="I17" i="3" s="1"/>
  <c r="E16" i="3"/>
  <c r="G16" i="3" s="1"/>
  <c r="I16" i="3" s="1"/>
  <c r="E15" i="3"/>
  <c r="G15" i="3" s="1"/>
  <c r="I15" i="3" s="1"/>
  <c r="G14" i="3"/>
  <c r="I14" i="3" s="1"/>
  <c r="E14" i="3"/>
  <c r="E13" i="3"/>
  <c r="G13" i="3" s="1"/>
  <c r="I13" i="3" s="1"/>
  <c r="E12" i="3"/>
  <c r="G12" i="3" s="1"/>
  <c r="I12" i="3" s="1"/>
  <c r="E11" i="3"/>
  <c r="G11" i="3" s="1"/>
  <c r="I11" i="3" s="1"/>
  <c r="G10" i="3"/>
  <c r="I10" i="3" s="1"/>
  <c r="E10" i="3"/>
  <c r="E9" i="3"/>
  <c r="G9" i="3" s="1"/>
  <c r="I9" i="3" s="1"/>
  <c r="E8" i="3"/>
  <c r="G8" i="3" s="1"/>
  <c r="I8" i="3" s="1"/>
  <c r="E7" i="3"/>
  <c r="G7" i="3" s="1"/>
  <c r="I7" i="3" s="1"/>
  <c r="G6" i="3"/>
  <c r="I6" i="3" s="1"/>
  <c r="E6" i="3"/>
  <c r="E5" i="3"/>
  <c r="G5" i="3" s="1"/>
  <c r="I5" i="3" s="1"/>
  <c r="E4" i="3"/>
  <c r="G4" i="3" s="1"/>
  <c r="I4" i="3" s="1"/>
  <c r="E3" i="3"/>
  <c r="G3" i="3" s="1"/>
  <c r="I3" i="3" s="1"/>
  <c r="G2" i="3"/>
  <c r="I2" i="3" s="1"/>
  <c r="E2" i="3"/>
  <c r="G1" i="3"/>
  <c r="I1" i="3" s="1"/>
  <c r="E32" i="1"/>
  <c r="Q19" i="1" s="1"/>
  <c r="D32" i="1"/>
  <c r="C32" i="1"/>
  <c r="D31" i="1"/>
  <c r="C31" i="1"/>
  <c r="E25" i="1"/>
  <c r="E4" i="1" s="1"/>
  <c r="E20" i="1"/>
  <c r="D20" i="1"/>
  <c r="E19" i="1"/>
  <c r="D19" i="1" s="1"/>
  <c r="E18" i="1"/>
  <c r="D18" i="1"/>
  <c r="C17" i="1"/>
  <c r="E15" i="1"/>
  <c r="D15" i="1" s="1"/>
  <c r="E14" i="1"/>
  <c r="D14" i="1" s="1"/>
  <c r="E11" i="1"/>
  <c r="D11" i="1" s="1"/>
  <c r="E10" i="1"/>
  <c r="D10" i="1" s="1"/>
  <c r="E9" i="1"/>
  <c r="F4" i="1"/>
  <c r="C4" i="1"/>
  <c r="G65" i="2" l="1"/>
  <c r="G67" i="2" s="1"/>
  <c r="D4" i="1"/>
  <c r="E5" i="1" s="1"/>
  <c r="Q7" i="1" s="1"/>
  <c r="Q15" i="1" s="1"/>
</calcChain>
</file>

<file path=xl/sharedStrings.xml><?xml version="1.0" encoding="utf-8"?>
<sst xmlns="http://schemas.openxmlformats.org/spreadsheetml/2006/main" count="369" uniqueCount="141">
  <si>
    <t>THIRD QUARTER</t>
  </si>
  <si>
    <t>TOTAL INCOME</t>
  </si>
  <si>
    <t>30% to Surgery</t>
  </si>
  <si>
    <t>GST 10% paid to surgery</t>
  </si>
  <si>
    <t>70% take home</t>
  </si>
  <si>
    <t>total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</si>
  <si>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</si>
  <si>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</si>
  <si>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</si>
  <si>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</si>
  <si>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</si>
  <si>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</si>
  <si>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</si>
  <si>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</si>
  <si>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</si>
  <si>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</si>
  <si>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</si>
  <si>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</si>
  <si>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</si>
  <si>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</si>
  <si>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</si>
  <si>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</si>
  <si>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</si>
  <si>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</si>
  <si>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SIP payment</t>
  </si>
  <si>
    <t>Dr Maria</t>
  </si>
  <si>
    <t>Cessnock VMO Hospital Pay</t>
  </si>
  <si>
    <t>PAY</t>
  </si>
  <si>
    <t>plus 10% GST (if applicable)</t>
  </si>
  <si>
    <t>Total Payment</t>
  </si>
  <si>
    <t>1-3/1/2012</t>
  </si>
  <si>
    <t>Business</t>
  </si>
  <si>
    <t>home BMW home</t>
  </si>
  <si>
    <t>Home-surgery-home</t>
  </si>
  <si>
    <t>Home-Surg-hospital-Surg-Home</t>
  </si>
  <si>
    <t>Home-hospital-home-hospital</t>
  </si>
  <si>
    <t>hospital-home-hospital-home</t>
  </si>
  <si>
    <t>Sydney</t>
  </si>
  <si>
    <t>14-15/2/12</t>
  </si>
  <si>
    <t>24-26/2/12</t>
  </si>
  <si>
    <t>Coffs harbour conference</t>
  </si>
  <si>
    <t>supplies</t>
  </si>
  <si>
    <t>10-11/3/12</t>
  </si>
  <si>
    <t>Sydney and HPMI conference</t>
  </si>
  <si>
    <t>13-14/3/12</t>
  </si>
  <si>
    <t>Home-hospital weekend on call</t>
  </si>
  <si>
    <t>18-19/3/2012</t>
  </si>
  <si>
    <t>Sydney - accountant</t>
  </si>
  <si>
    <t>Home-NH-hospital-Surg-Home</t>
  </si>
  <si>
    <t>Sub Total:</t>
  </si>
  <si>
    <t>Vehicle Log Book</t>
  </si>
  <si>
    <t>Name:</t>
  </si>
  <si>
    <t>Anecito Mantilla</t>
  </si>
  <si>
    <r>
      <t>Vehicle No</t>
    </r>
    <r>
      <rPr>
        <sz val="10"/>
        <rFont val="Arial"/>
        <family val="2"/>
      </rPr>
      <t xml:space="preserve">:                                           </t>
    </r>
  </si>
  <si>
    <t>BZY90B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</si>
  <si>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</si>
  <si>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t>BMW</t>
  </si>
  <si>
    <t>Model:</t>
  </si>
  <si>
    <t>x3 2011</t>
  </si>
  <si>
    <r>
      <t>Engine Capacity</t>
    </r>
    <r>
      <rPr>
        <sz val="10"/>
        <rFont val="Arial"/>
        <family val="2"/>
      </rPr>
      <t xml:space="preserve">:                                 </t>
    </r>
  </si>
  <si>
    <t>Registration Number:</t>
  </si>
  <si>
    <t>Total</t>
  </si>
  <si>
    <t>Date of Journey</t>
  </si>
  <si>
    <t>Purpose of Journey</t>
  </si>
  <si>
    <t>Odometer</t>
  </si>
  <si>
    <t>Kilometres</t>
  </si>
  <si>
    <t xml:space="preserve"> Purpose</t>
  </si>
  <si>
    <t>Business KMs</t>
  </si>
  <si>
    <t>FUEL / others</t>
  </si>
  <si>
    <t>Time</t>
  </si>
  <si>
    <t>Start</t>
  </si>
  <si>
    <t>End</t>
  </si>
  <si>
    <t>Expenses</t>
  </si>
  <si>
    <t>Pick up from Dealer</t>
  </si>
  <si>
    <t>Home/Surgery/CDH/Surg/Home</t>
  </si>
  <si>
    <t>Home/Surg/Home</t>
  </si>
  <si>
    <t>Home/surg/CDH/Home</t>
  </si>
  <si>
    <t>Home/CDH/Home</t>
  </si>
  <si>
    <t>Home/CDH</t>
  </si>
  <si>
    <t>CDH/Surg/CDH/Home</t>
  </si>
  <si>
    <t>Home/Surg/CDH/Surg/Home</t>
  </si>
  <si>
    <t>Home/Surg/CDH/Surg/CDH/Surg /Home</t>
  </si>
  <si>
    <t>Home/Surg/CDH/Surg/CDH/Surg /CDH/Surg/CDH/Home</t>
  </si>
  <si>
    <t>Home/Cosco/Home</t>
  </si>
  <si>
    <t>Home/Surg/CDH/Home</t>
  </si>
  <si>
    <t>Home/BMW/Surg/CDH/Surg/Home</t>
  </si>
  <si>
    <t>Home/Surg/CDH/Surg/CDH/Surg/Home</t>
  </si>
  <si>
    <t>Home/CDH/Surg/CDH</t>
  </si>
  <si>
    <t>CDH/Surg/home visit/CDH/Surg/Home</t>
  </si>
  <si>
    <t>Home/CDH/Surg/CDH/Home</t>
  </si>
  <si>
    <t>Home/CDH/Surg/home visit/Home</t>
  </si>
  <si>
    <t>Home/CDH/Surg/CDH/Surg/CDH/Home</t>
  </si>
  <si>
    <t>Home/BMW/Surg/Surg/HomeVisit/Surg /Home</t>
  </si>
  <si>
    <t>2-4/12/2011</t>
  </si>
  <si>
    <t>Home/Novotel Manly/Home</t>
  </si>
  <si>
    <t>Home to Surgery</t>
  </si>
  <si>
    <t>30-31 /12/2012</t>
  </si>
  <si>
    <t>Business Percentage:</t>
  </si>
  <si>
    <t>(Business KM's / Total KM's)</t>
  </si>
  <si>
    <t>CBA Account Keeping Fee</t>
  </si>
  <si>
    <t>Bank Fee and Charges</t>
  </si>
  <si>
    <t>Exetel phone and internet</t>
  </si>
  <si>
    <t>Insurance</t>
  </si>
  <si>
    <t>Virgin Mobile</t>
  </si>
  <si>
    <t>Materials and Supplies</t>
  </si>
  <si>
    <t>BMW Finance</t>
  </si>
  <si>
    <t>Printing and Stationary</t>
  </si>
  <si>
    <t>NOVOTEL sydney</t>
  </si>
  <si>
    <t>Registration</t>
  </si>
  <si>
    <t>LVMH - TAG watch for work</t>
  </si>
  <si>
    <t>Salaries</t>
  </si>
  <si>
    <t>Skin Cancer Workshop*</t>
  </si>
  <si>
    <t>Staff Training</t>
  </si>
  <si>
    <t>Subscription/tax agent</t>
  </si>
  <si>
    <t>Safe n Sound Self Storage</t>
  </si>
  <si>
    <t>Telephones</t>
  </si>
  <si>
    <t>Avant Medical imdemnity*</t>
  </si>
  <si>
    <t>Car related Expenses+petrol</t>
  </si>
  <si>
    <t>Mercure Hotel - Parammata</t>
  </si>
  <si>
    <t>Total expenses</t>
  </si>
  <si>
    <t>Income (surgery - no GST)</t>
  </si>
  <si>
    <t>Medical loupes</t>
  </si>
  <si>
    <t>Income (Hospital - with GST)</t>
  </si>
  <si>
    <t>RTA Etoll</t>
  </si>
  <si>
    <t>Income (Hospital - no GST)</t>
  </si>
  <si>
    <t>NSW RDA</t>
  </si>
  <si>
    <t>Syd Airport Parking</t>
  </si>
  <si>
    <t>University of Newcastle - HPMI</t>
  </si>
  <si>
    <t>AusPOST - PO BOX - business</t>
  </si>
  <si>
    <t>funds transfer</t>
  </si>
  <si>
    <t>Novotel Coffs Harbour</t>
  </si>
  <si>
    <t>Meal at Coffs Harbour</t>
  </si>
  <si>
    <t>Officeworks - supplies</t>
  </si>
  <si>
    <t>Officeworks - Network Hardisk&amp;Uninterupted power supply</t>
  </si>
  <si>
    <t>ABHUB- Accountant</t>
  </si>
  <si>
    <t>JB-HIFI - MotorolaXOOM - for business use</t>
  </si>
  <si>
    <t>Total Paid To surgery with GST</t>
  </si>
  <si>
    <t>Rent (including pay to surgery)</t>
  </si>
  <si>
    <t>shared accomodation</t>
  </si>
  <si>
    <t>To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</si>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</sst>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u/>
      <sz val="16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9" tint="-0.249977111117893"/>
      <name val="Calibri"/>
      <family val="2"/>
      <scheme val="minor"/>
    </font>
    <font>
      <sz val="10"/>
      <color rgb="FFFFC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9" tint="-0.249977111117893"/>
      <name val="Arial"/>
      <family val="2"/>
    </font>
    <font>
      <b/>
      <sz val="10"/>
      <color theme="3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4" applyFont="1" applyAlignment="1">
      <alignment wrapText="1"/>
    </xf>
    <xf numFmtId="14" fontId="5" fillId="0" borderId="0" xfId="4" applyNumberFormat="1" applyFont="1" applyAlignment="1">
      <alignment wrapText="1"/>
    </xf>
    <xf numFmtId="0" fontId="5" fillId="0" borderId="0" xfId="4" applyNumberFormat="1" applyFont="1" applyAlignment="1">
      <alignment horizontal="right" wrapText="1"/>
    </xf>
    <xf numFmtId="9" fontId="5" fillId="0" borderId="0" xfId="2" applyFont="1" applyAlignment="1">
      <alignment wrapText="1"/>
    </xf>
    <xf numFmtId="0" fontId="4" fillId="0" borderId="0" xfId="4" applyAlignment="1">
      <alignment wrapText="1"/>
    </xf>
    <xf numFmtId="14" fontId="4" fillId="0" borderId="0" xfId="4" applyNumberFormat="1" applyAlignment="1">
      <alignment wrapText="1"/>
    </xf>
    <xf numFmtId="164" fontId="4" fillId="0" borderId="0" xfId="4" applyNumberFormat="1" applyAlignment="1">
      <alignment wrapText="1"/>
    </xf>
    <xf numFmtId="164" fontId="4" fillId="0" borderId="0" xfId="4" applyNumberFormat="1" applyFont="1" applyAlignment="1">
      <alignment wrapText="1"/>
    </xf>
    <xf numFmtId="0" fontId="4" fillId="3" borderId="0" xfId="4" applyFill="1" applyAlignment="1">
      <alignment wrapText="1"/>
    </xf>
    <xf numFmtId="14" fontId="4" fillId="3" borderId="0" xfId="4" applyNumberFormat="1" applyFill="1" applyAlignment="1">
      <alignment wrapText="1"/>
    </xf>
    <xf numFmtId="164" fontId="4" fillId="3" borderId="0" xfId="4" applyNumberFormat="1" applyFill="1" applyAlignment="1">
      <alignment wrapText="1"/>
    </xf>
    <xf numFmtId="0" fontId="4" fillId="0" borderId="0" xfId="4" applyFont="1" applyAlignment="1">
      <alignment wrapText="1"/>
    </xf>
    <xf numFmtId="14" fontId="4" fillId="0" borderId="0" xfId="4" applyNumberFormat="1" applyFont="1" applyAlignment="1">
      <alignment wrapText="1"/>
    </xf>
    <xf numFmtId="14" fontId="4" fillId="4" borderId="1" xfId="4" applyNumberFormat="1" applyFill="1" applyBorder="1" applyAlignment="1">
      <alignment wrapText="1"/>
    </xf>
    <xf numFmtId="0" fontId="4" fillId="4" borderId="1" xfId="4" applyFill="1" applyBorder="1" applyAlignment="1">
      <alignment wrapText="1"/>
    </xf>
    <xf numFmtId="3" fontId="0" fillId="5" borderId="1" xfId="5" applyNumberFormat="1" applyFont="1" applyFill="1" applyBorder="1" applyAlignment="1">
      <alignment wrapText="1"/>
    </xf>
    <xf numFmtId="165" fontId="0" fillId="4" borderId="1" xfId="5" applyNumberFormat="1" applyFont="1" applyFill="1" applyBorder="1" applyAlignment="1">
      <alignment wrapText="1"/>
    </xf>
    <xf numFmtId="165" fontId="4" fillId="5" borderId="1" xfId="4" applyNumberFormat="1" applyFill="1" applyBorder="1" applyAlignment="1">
      <alignment wrapText="1"/>
    </xf>
    <xf numFmtId="165" fontId="0" fillId="5" borderId="1" xfId="5" applyNumberFormat="1" applyFont="1" applyFill="1" applyBorder="1" applyAlignment="1">
      <alignment wrapText="1"/>
    </xf>
    <xf numFmtId="0" fontId="4" fillId="6" borderId="0" xfId="4" applyFill="1" applyAlignment="1">
      <alignment wrapText="1"/>
    </xf>
    <xf numFmtId="164" fontId="4" fillId="7" borderId="0" xfId="4" applyNumberFormat="1" applyFill="1" applyAlignment="1">
      <alignment wrapText="1"/>
    </xf>
    <xf numFmtId="44" fontId="4" fillId="7" borderId="0" xfId="1" applyFont="1" applyFill="1" applyAlignment="1">
      <alignment wrapText="1"/>
    </xf>
    <xf numFmtId="165" fontId="0" fillId="4" borderId="4" xfId="5" applyNumberFormat="1" applyFont="1" applyFill="1" applyBorder="1" applyAlignment="1">
      <alignment wrapText="1"/>
    </xf>
    <xf numFmtId="165" fontId="4" fillId="5" borderId="4" xfId="4" applyNumberFormat="1" applyFill="1" applyBorder="1" applyAlignment="1">
      <alignment wrapText="1"/>
    </xf>
    <xf numFmtId="14" fontId="4" fillId="4" borderId="4" xfId="4" applyNumberFormat="1" applyFill="1" applyBorder="1" applyAlignment="1">
      <alignment wrapText="1"/>
    </xf>
    <xf numFmtId="0" fontId="4" fillId="4" borderId="4" xfId="4" applyFill="1" applyBorder="1" applyAlignment="1">
      <alignment wrapText="1"/>
    </xf>
    <xf numFmtId="0" fontId="4" fillId="5" borderId="5" xfId="4" applyFill="1" applyBorder="1" applyAlignment="1">
      <alignment wrapText="1"/>
    </xf>
    <xf numFmtId="0" fontId="6" fillId="5" borderId="6" xfId="4" applyFont="1" applyFill="1" applyBorder="1" applyAlignment="1">
      <alignment wrapText="1"/>
    </xf>
    <xf numFmtId="2" fontId="4" fillId="5" borderId="6" xfId="4" applyNumberFormat="1" applyFill="1" applyBorder="1" applyAlignment="1">
      <alignment wrapText="1"/>
    </xf>
    <xf numFmtId="165" fontId="4" fillId="5" borderId="6" xfId="4" applyNumberFormat="1" applyFill="1" applyBorder="1" applyAlignment="1">
      <alignment wrapText="1"/>
    </xf>
    <xf numFmtId="14" fontId="8" fillId="0" borderId="0" xfId="4" applyNumberFormat="1" applyFont="1" applyAlignment="1">
      <alignment wrapText="1"/>
    </xf>
    <xf numFmtId="0" fontId="4" fillId="4" borderId="7" xfId="4" applyFill="1" applyBorder="1" applyAlignment="1">
      <alignment wrapText="1"/>
    </xf>
    <xf numFmtId="0" fontId="6" fillId="4" borderId="7" xfId="4" applyFont="1" applyFill="1" applyBorder="1" applyAlignment="1">
      <alignment wrapText="1"/>
    </xf>
    <xf numFmtId="0" fontId="8" fillId="0" borderId="0" xfId="4" applyFont="1" applyAlignment="1">
      <alignment wrapText="1"/>
    </xf>
    <xf numFmtId="0" fontId="8" fillId="4" borderId="7" xfId="4" applyFont="1" applyFill="1" applyBorder="1" applyAlignment="1">
      <alignment wrapText="1"/>
    </xf>
    <xf numFmtId="0" fontId="6" fillId="0" borderId="0" xfId="4" applyFont="1" applyAlignment="1">
      <alignment wrapText="1"/>
    </xf>
    <xf numFmtId="14" fontId="6" fillId="8" borderId="14" xfId="4" applyNumberFormat="1" applyFont="1" applyFill="1" applyBorder="1" applyAlignment="1">
      <alignment wrapText="1"/>
    </xf>
    <xf numFmtId="0" fontId="6" fillId="8" borderId="14" xfId="4" applyFont="1" applyFill="1" applyBorder="1" applyAlignment="1">
      <alignment wrapText="1"/>
    </xf>
    <xf numFmtId="0" fontId="4" fillId="8" borderId="0" xfId="4" applyFill="1" applyAlignment="1">
      <alignment wrapText="1"/>
    </xf>
    <xf numFmtId="164" fontId="4" fillId="8" borderId="0" xfId="4" applyNumberFormat="1" applyFill="1" applyAlignment="1">
      <alignment wrapText="1"/>
    </xf>
    <xf numFmtId="14" fontId="10" fillId="4" borderId="1" xfId="4" applyNumberFormat="1" applyFont="1" applyFill="1" applyBorder="1" applyAlignment="1">
      <alignment wrapText="1"/>
    </xf>
    <xf numFmtId="3" fontId="0" fillId="4" borderId="1" xfId="5" applyNumberFormat="1" applyFont="1" applyFill="1" applyBorder="1" applyAlignment="1">
      <alignment wrapText="1"/>
    </xf>
    <xf numFmtId="164" fontId="4" fillId="9" borderId="0" xfId="4" applyNumberFormat="1" applyFill="1" applyAlignment="1">
      <alignment wrapText="1"/>
    </xf>
    <xf numFmtId="0" fontId="4" fillId="0" borderId="0" xfId="4" quotePrefix="1" applyFont="1" applyAlignment="1">
      <alignment wrapText="1"/>
    </xf>
    <xf numFmtId="9" fontId="0" fillId="5" borderId="1" xfId="6" applyNumberFormat="1" applyFont="1" applyFill="1" applyBorder="1" applyAlignment="1">
      <alignment wrapText="1"/>
    </xf>
    <xf numFmtId="0" fontId="4" fillId="5" borderId="1" xfId="4" applyFill="1" applyBorder="1" applyAlignment="1">
      <alignment wrapText="1"/>
    </xf>
    <xf numFmtId="0" fontId="4" fillId="5" borderId="21" xfId="4" applyFill="1" applyBorder="1" applyAlignment="1">
      <alignment wrapText="1"/>
    </xf>
    <xf numFmtId="14" fontId="11" fillId="0" borderId="0" xfId="4" applyNumberFormat="1" applyFont="1" applyAlignment="1">
      <alignment horizontal="right" wrapText="1"/>
    </xf>
    <xf numFmtId="0" fontId="11" fillId="0" borderId="0" xfId="4" applyFont="1" applyAlignment="1">
      <alignment wrapText="1"/>
    </xf>
    <xf numFmtId="164" fontId="11" fillId="0" borderId="0" xfId="4" applyNumberFormat="1" applyFont="1" applyAlignment="1">
      <alignment wrapText="1"/>
    </xf>
    <xf numFmtId="164" fontId="5" fillId="0" borderId="0" xfId="4" applyNumberFormat="1" applyFont="1" applyAlignment="1">
      <alignment wrapText="1"/>
    </xf>
    <xf numFmtId="0" fontId="11" fillId="0" borderId="0" xfId="4" applyFont="1" applyAlignment="1">
      <alignment vertical="top" wrapText="1"/>
    </xf>
    <xf numFmtId="164" fontId="11" fillId="0" borderId="0" xfId="1" applyNumberFormat="1" applyFont="1" applyAlignment="1">
      <alignment wrapText="1"/>
    </xf>
    <xf numFmtId="14" fontId="12" fillId="0" borderId="0" xfId="4" applyNumberFormat="1" applyFont="1" applyAlignment="1">
      <alignment horizontal="right" wrapText="1"/>
    </xf>
    <xf numFmtId="0" fontId="12" fillId="0" borderId="0" xfId="4" applyFont="1" applyAlignment="1">
      <alignment wrapText="1"/>
    </xf>
    <xf numFmtId="164" fontId="12" fillId="0" borderId="0" xfId="4" applyNumberFormat="1" applyFont="1" applyAlignment="1">
      <alignment wrapText="1"/>
    </xf>
    <xf numFmtId="0" fontId="13" fillId="0" borderId="0" xfId="0" applyFont="1" applyAlignment="1">
      <alignment vertical="top" wrapText="1"/>
    </xf>
    <xf numFmtId="164" fontId="14" fillId="0" borderId="0" xfId="1" applyNumberFormat="1" applyFont="1" applyAlignment="1">
      <alignment wrapText="1"/>
    </xf>
    <xf numFmtId="0" fontId="15" fillId="0" borderId="0" xfId="0" applyFont="1" applyAlignment="1">
      <alignment vertical="top" wrapText="1"/>
    </xf>
    <xf numFmtId="164" fontId="16" fillId="0" borderId="0" xfId="1" applyNumberFormat="1" applyFont="1" applyAlignment="1">
      <alignment wrapText="1"/>
    </xf>
    <xf numFmtId="14" fontId="17" fillId="0" borderId="0" xfId="4" applyNumberFormat="1" applyFont="1" applyAlignment="1">
      <alignment horizontal="right" wrapText="1"/>
    </xf>
    <xf numFmtId="0" fontId="17" fillId="0" borderId="0" xfId="4" applyFont="1" applyAlignment="1">
      <alignment wrapText="1"/>
    </xf>
    <xf numFmtId="164" fontId="17" fillId="0" borderId="0" xfId="4" applyNumberFormat="1" applyFont="1" applyAlignment="1">
      <alignment wrapText="1"/>
    </xf>
    <xf numFmtId="0" fontId="0" fillId="0" borderId="0" xfId="0" applyAlignment="1">
      <alignment vertical="top" wrapText="1"/>
    </xf>
    <xf numFmtId="44" fontId="5" fillId="0" borderId="0" xfId="1" applyFont="1" applyAlignment="1">
      <alignment wrapText="1"/>
    </xf>
    <xf numFmtId="14" fontId="18" fillId="0" borderId="0" xfId="4" applyNumberFormat="1" applyFont="1" applyAlignment="1">
      <alignment horizontal="right" wrapText="1"/>
    </xf>
    <xf numFmtId="0" fontId="18" fillId="0" borderId="0" xfId="4" applyFont="1" applyAlignment="1">
      <alignment wrapText="1"/>
    </xf>
    <xf numFmtId="164" fontId="18" fillId="0" borderId="0" xfId="4" applyNumberFormat="1" applyFont="1" applyAlignment="1">
      <alignment wrapText="1"/>
    </xf>
    <xf numFmtId="0" fontId="19" fillId="0" borderId="0" xfId="0" applyFont="1" applyAlignment="1">
      <alignment vertical="top" wrapText="1"/>
    </xf>
    <xf numFmtId="164" fontId="20" fillId="0" borderId="0" xfId="1" applyNumberFormat="1" applyFont="1" applyAlignment="1">
      <alignment wrapText="1"/>
    </xf>
    <xf numFmtId="0" fontId="21" fillId="0" borderId="0" xfId="0" applyFont="1" applyAlignment="1">
      <alignment vertical="top" wrapText="1"/>
    </xf>
    <xf numFmtId="164" fontId="22" fillId="0" borderId="0" xfId="1" applyNumberFormat="1" applyFont="1" applyAlignment="1">
      <alignment wrapText="1"/>
    </xf>
    <xf numFmtId="14" fontId="16" fillId="0" borderId="0" xfId="4" applyNumberFormat="1" applyFont="1" applyAlignment="1">
      <alignment horizontal="right" wrapText="1"/>
    </xf>
    <xf numFmtId="0" fontId="16" fillId="0" borderId="0" xfId="4" applyFont="1" applyAlignment="1">
      <alignment wrapText="1"/>
    </xf>
    <xf numFmtId="164" fontId="16" fillId="0" borderId="0" xfId="4" applyNumberFormat="1" applyFont="1" applyAlignment="1">
      <alignment wrapText="1"/>
    </xf>
    <xf numFmtId="0" fontId="3" fillId="0" borderId="0" xfId="0" applyFont="1" applyAlignment="1">
      <alignment vertical="top" wrapText="1"/>
    </xf>
    <xf numFmtId="164" fontId="18" fillId="0" borderId="0" xfId="1" applyNumberFormat="1" applyFont="1" applyAlignment="1">
      <alignment wrapText="1"/>
    </xf>
    <xf numFmtId="164" fontId="5" fillId="0" borderId="0" xfId="1" applyNumberFormat="1" applyFont="1" applyAlignment="1">
      <alignment wrapText="1"/>
    </xf>
    <xf numFmtId="14" fontId="20" fillId="0" borderId="0" xfId="4" applyNumberFormat="1" applyFont="1" applyAlignment="1">
      <alignment horizontal="right" wrapText="1"/>
    </xf>
    <xf numFmtId="0" fontId="20" fillId="0" borderId="0" xfId="4" applyFont="1" applyAlignment="1">
      <alignment wrapText="1"/>
    </xf>
    <xf numFmtId="164" fontId="20" fillId="0" borderId="0" xfId="4" applyNumberFormat="1" applyFont="1" applyAlignment="1">
      <alignment wrapText="1"/>
    </xf>
    <xf numFmtId="164" fontId="12" fillId="0" borderId="0" xfId="1" applyNumberFormat="1" applyFont="1" applyAlignment="1">
      <alignment wrapText="1"/>
    </xf>
    <xf numFmtId="14" fontId="14" fillId="0" borderId="0" xfId="4" applyNumberFormat="1" applyFont="1" applyAlignment="1">
      <alignment horizontal="right" wrapText="1"/>
    </xf>
    <xf numFmtId="0" fontId="14" fillId="0" borderId="0" xfId="4" applyFont="1" applyAlignment="1">
      <alignment wrapText="1"/>
    </xf>
    <xf numFmtId="164" fontId="14" fillId="0" borderId="0" xfId="4" applyNumberFormat="1" applyFont="1" applyAlignment="1">
      <alignment wrapText="1"/>
    </xf>
    <xf numFmtId="164" fontId="17" fillId="0" borderId="0" xfId="1" applyNumberFormat="1" applyFont="1" applyAlignment="1">
      <alignment wrapText="1"/>
    </xf>
    <xf numFmtId="14" fontId="22" fillId="0" borderId="0" xfId="4" applyNumberFormat="1" applyFont="1" applyAlignment="1">
      <alignment horizontal="right" wrapText="1"/>
    </xf>
    <xf numFmtId="0" fontId="22" fillId="0" borderId="0" xfId="4" applyFont="1" applyAlignment="1">
      <alignment wrapText="1"/>
    </xf>
    <xf numFmtId="164" fontId="22" fillId="0" borderId="0" xfId="4" applyNumberFormat="1" applyFont="1" applyAlignment="1">
      <alignment wrapText="1"/>
    </xf>
    <xf numFmtId="14" fontId="5" fillId="0" borderId="0" xfId="4" applyNumberFormat="1" applyFont="1" applyAlignment="1">
      <alignment horizontal="right" wrapText="1"/>
    </xf>
    <xf numFmtId="0" fontId="11" fillId="0" borderId="0" xfId="4" applyNumberFormat="1" applyFont="1" applyAlignment="1">
      <alignment horizontal="right" wrapText="1"/>
    </xf>
    <xf numFmtId="164" fontId="23" fillId="0" borderId="0" xfId="4" applyNumberFormat="1" applyFont="1" applyAlignment="1">
      <alignment wrapText="1"/>
    </xf>
    <xf numFmtId="0" fontId="4" fillId="11" borderId="0" xfId="4" applyFill="1" applyAlignment="1">
      <alignment wrapText="1"/>
    </xf>
    <xf numFmtId="14" fontId="4" fillId="11" borderId="0" xfId="4" applyNumberFormat="1" applyFill="1" applyAlignment="1">
      <alignment wrapText="1"/>
    </xf>
    <xf numFmtId="164" fontId="23" fillId="11" borderId="0" xfId="4" applyNumberFormat="1" applyFont="1" applyFill="1" applyAlignment="1">
      <alignment wrapText="1"/>
    </xf>
    <xf numFmtId="164" fontId="4" fillId="11" borderId="0" xfId="4" applyNumberFormat="1" applyFill="1" applyAlignment="1">
      <alignment wrapText="1"/>
    </xf>
    <xf numFmtId="164" fontId="2" fillId="11" borderId="0" xfId="3" applyNumberFormat="1" applyFill="1" applyAlignment="1">
      <alignment wrapText="1"/>
    </xf>
    <xf numFmtId="164" fontId="24" fillId="0" borderId="0" xfId="4" applyNumberFormat="1" applyFont="1" applyAlignment="1">
      <alignment wrapText="1"/>
    </xf>
    <xf numFmtId="164" fontId="24" fillId="11" borderId="0" xfId="4" applyNumberFormat="1" applyFont="1" applyFill="1" applyAlignment="1">
      <alignment wrapText="1"/>
    </xf>
    <xf numFmtId="0" fontId="0" fillId="0" borderId="0" xfId="0" applyAlignment="1"/>
    <xf numFmtId="0" fontId="0" fillId="10" borderId="0" xfId="0" applyFill="1" applyAlignment="1"/>
    <xf numFmtId="0" fontId="5" fillId="12" borderId="0" xfId="4" applyFont="1" applyFill="1" applyAlignment="1">
      <alignment wrapText="1"/>
    </xf>
    <xf numFmtId="0" fontId="0" fillId="12" borderId="0" xfId="0" applyFill="1" applyAlignment="1"/>
    <xf numFmtId="0" fontId="25" fillId="0" borderId="0" xfId="4" applyFont="1" applyAlignment="1">
      <alignment wrapText="1"/>
    </xf>
    <xf numFmtId="44" fontId="25" fillId="0" borderId="0" xfId="1" applyFont="1" applyAlignment="1">
      <alignment wrapText="1"/>
    </xf>
    <xf numFmtId="0" fontId="26" fillId="10" borderId="0" xfId="4" applyFont="1" applyFill="1" applyAlignment="1">
      <alignment wrapText="1"/>
    </xf>
    <xf numFmtId="164" fontId="26" fillId="10" borderId="0" xfId="1" applyNumberFormat="1" applyFont="1" applyFill="1" applyAlignment="1">
      <alignment wrapText="1"/>
    </xf>
    <xf numFmtId="44" fontId="26" fillId="10" borderId="0" xfId="1" applyFont="1" applyFill="1" applyAlignment="1">
      <alignment wrapText="1"/>
    </xf>
    <xf numFmtId="164" fontId="26" fillId="10" borderId="0" xfId="4" applyNumberFormat="1" applyFont="1" applyFill="1" applyAlignment="1">
      <alignment wrapText="1"/>
    </xf>
    <xf numFmtId="0" fontId="4" fillId="0" borderId="0" xfId="4" applyAlignment="1">
      <alignment horizontal="left" vertical="top" wrapText="1"/>
    </xf>
    <xf numFmtId="0" fontId="8" fillId="0" borderId="0" xfId="4" applyFont="1" applyAlignment="1">
      <alignment wrapText="1"/>
    </xf>
    <xf numFmtId="0" fontId="4" fillId="0" borderId="0" xfId="4" applyAlignment="1">
      <alignment wrapText="1"/>
    </xf>
    <xf numFmtId="0" fontId="7" fillId="0" borderId="0" xfId="4" applyFont="1" applyFill="1" applyAlignment="1">
      <alignment wrapText="1"/>
    </xf>
    <xf numFmtId="0" fontId="4" fillId="4" borderId="7" xfId="4" applyFont="1" applyFill="1" applyBorder="1" applyAlignment="1">
      <alignment wrapText="1"/>
    </xf>
    <xf numFmtId="0" fontId="4" fillId="0" borderId="7" xfId="4" applyBorder="1" applyAlignment="1">
      <alignment wrapText="1"/>
    </xf>
    <xf numFmtId="0" fontId="6" fillId="8" borderId="8" xfId="4" applyFont="1" applyFill="1" applyBorder="1" applyAlignment="1">
      <alignment wrapText="1"/>
    </xf>
    <xf numFmtId="0" fontId="6" fillId="8" borderId="9" xfId="4" applyFont="1" applyFill="1" applyBorder="1" applyAlignment="1">
      <alignment wrapText="1"/>
    </xf>
    <xf numFmtId="0" fontId="6" fillId="8" borderId="10" xfId="4" applyFont="1" applyFill="1" applyBorder="1" applyAlignment="1">
      <alignment wrapText="1"/>
    </xf>
    <xf numFmtId="0" fontId="6" fillId="8" borderId="11" xfId="4" applyFont="1" applyFill="1" applyBorder="1" applyAlignment="1">
      <alignment wrapText="1"/>
    </xf>
    <xf numFmtId="0" fontId="6" fillId="8" borderId="15" xfId="4" applyFont="1" applyFill="1" applyBorder="1" applyAlignment="1">
      <alignment wrapText="1"/>
    </xf>
    <xf numFmtId="0" fontId="6" fillId="8" borderId="16" xfId="4" applyFont="1" applyFill="1" applyBorder="1" applyAlignment="1">
      <alignment wrapText="1"/>
    </xf>
    <xf numFmtId="0" fontId="6" fillId="8" borderId="12" xfId="4" applyFont="1" applyFill="1" applyBorder="1" applyAlignment="1">
      <alignment textRotation="90" wrapText="1"/>
    </xf>
    <xf numFmtId="0" fontId="6" fillId="8" borderId="17" xfId="4" applyFont="1" applyFill="1" applyBorder="1" applyAlignment="1">
      <alignment textRotation="90" wrapText="1"/>
    </xf>
    <xf numFmtId="0" fontId="6" fillId="8" borderId="12" xfId="4" applyFont="1" applyFill="1" applyBorder="1" applyAlignment="1">
      <alignment wrapText="1"/>
    </xf>
    <xf numFmtId="0" fontId="6" fillId="8" borderId="17" xfId="4" applyFont="1" applyFill="1" applyBorder="1" applyAlignment="1">
      <alignment wrapText="1"/>
    </xf>
    <xf numFmtId="0" fontId="4" fillId="4" borderId="2" xfId="4" applyFill="1" applyBorder="1" applyAlignment="1">
      <alignment wrapText="1"/>
    </xf>
    <xf numFmtId="0" fontId="4" fillId="4" borderId="3" xfId="4" applyFill="1" applyBorder="1" applyAlignment="1">
      <alignment wrapText="1"/>
    </xf>
    <xf numFmtId="0" fontId="4" fillId="8" borderId="13" xfId="4" applyFont="1" applyFill="1" applyBorder="1" applyAlignment="1">
      <alignment horizontal="center" wrapText="1"/>
    </xf>
    <xf numFmtId="0" fontId="4" fillId="8" borderId="0" xfId="4" applyFill="1" applyAlignment="1">
      <alignment horizontal="center" wrapText="1"/>
    </xf>
    <xf numFmtId="0" fontId="4" fillId="0" borderId="0" xfId="4" applyBorder="1" applyAlignment="1">
      <alignment wrapText="1"/>
    </xf>
    <xf numFmtId="0" fontId="4" fillId="5" borderId="22" xfId="4" applyFill="1" applyBorder="1" applyAlignment="1">
      <alignment wrapText="1"/>
    </xf>
    <xf numFmtId="0" fontId="4" fillId="5" borderId="23" xfId="4" applyFill="1" applyBorder="1" applyAlignment="1">
      <alignment wrapText="1"/>
    </xf>
    <xf numFmtId="0" fontId="4" fillId="0" borderId="24" xfId="4" applyBorder="1" applyAlignment="1">
      <alignment wrapText="1"/>
    </xf>
    <xf numFmtId="0" fontId="4" fillId="0" borderId="25" xfId="4" applyBorder="1" applyAlignment="1">
      <alignment wrapText="1"/>
    </xf>
    <xf numFmtId="0" fontId="4" fillId="5" borderId="18" xfId="4" applyFill="1" applyBorder="1" applyAlignment="1">
      <alignment wrapText="1"/>
    </xf>
    <xf numFmtId="0" fontId="4" fillId="5" borderId="19" xfId="4" applyFill="1" applyBorder="1" applyAlignment="1">
      <alignment wrapText="1"/>
    </xf>
    <xf numFmtId="0" fontId="6" fillId="5" borderId="20" xfId="4" applyFont="1" applyFill="1" applyBorder="1" applyAlignment="1">
      <alignment wrapText="1"/>
    </xf>
    <xf numFmtId="0" fontId="6" fillId="5" borderId="3" xfId="4" applyFont="1" applyFill="1" applyBorder="1" applyAlignment="1">
      <alignment wrapText="1"/>
    </xf>
    <xf numFmtId="0" fontId="4" fillId="4" borderId="1" xfId="4" applyFill="1" applyBorder="1" applyAlignment="1">
      <alignment wrapText="1"/>
    </xf>
    <xf numFmtId="0" fontId="4" fillId="4" borderId="2" xfId="4" applyFill="1" applyBorder="1" applyAlignment="1">
      <alignment horizontal="left" wrapText="1"/>
    </xf>
    <xf numFmtId="0" fontId="4" fillId="4" borderId="3" xfId="4" applyFill="1" applyBorder="1" applyAlignment="1">
      <alignment horizontal="left" wrapText="1"/>
    </xf>
  </cellXfs>
  <cellStyles count="7">
    <cellStyle name="Comma 2" xfId="5"/>
    <cellStyle name="Currency" xfId="1" builtinId="4"/>
    <cellStyle name="Neutral" xfId="3" builtinId="28"/>
    <cellStyle name="Normal" xfId="0" builtinId="0"/>
    <cellStyle name="Normal 2" xfId="4"/>
    <cellStyle name="Percent" xfId="2" builtinId="5"/>
    <cellStyle name="Percent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H10" workbookViewId="0">
      <selection activeCell="Q9" sqref="Q9"/>
    </sheetView>
  </sheetViews>
  <sheetFormatPr defaultRowHeight="14.4" x14ac:dyDescent="0.3"/>
  <cols>
    <col min="1" max="1" width="12.44140625" style="100" customWidth="1"/>
    <col min="2" max="2" width="14.33203125" style="100" customWidth="1"/>
    <col min="3" max="3" width="13.5546875" style="100" customWidth="1"/>
    <col min="4" max="4" width="14.77734375" style="100" customWidth="1"/>
    <col min="5" max="5" width="15.109375" style="100" customWidth="1"/>
    <col min="6" max="6" width="20" style="100" customWidth="1"/>
    <col min="7" max="7" width="1" style="100" customWidth="1"/>
    <col min="8" max="8" width="0.77734375" style="100" customWidth="1"/>
    <col min="9" max="9" width="1" style="100" customWidth="1"/>
    <col min="10" max="10" width="1.6640625" style="101" customWidth="1"/>
    <col min="11" max="11" width="12.44140625" style="100" customWidth="1"/>
    <col min="12" max="12" width="14.109375" style="100" customWidth="1"/>
    <col min="13" max="13" width="13.77734375" style="100" customWidth="1"/>
    <col min="14" max="14" width="3.33203125" style="100" customWidth="1"/>
    <col min="15" max="15" width="2.44140625" style="100" customWidth="1"/>
    <col min="16" max="16" width="16" style="100" customWidth="1"/>
    <col min="17" max="17" width="14.21875" style="100" customWidth="1"/>
    <col min="18" max="16384" width="8.88671875" style="100"/>
  </cols>
  <sheetData>
    <row r="1" spans="1:18" x14ac:dyDescent="0.3">
      <c r="K1" s="100" t="s">
        <v>72</v>
      </c>
    </row>
    <row r="2" spans="1:18" x14ac:dyDescent="0.3">
      <c r="K2" s="100" t="s">
        <v>7</v>
      </c>
      <c r="L2" s="100" t="s">
        <v>139</v>
      </c>
      <c r="M2" s="100" t="s">
        <v>140</v>
      </c>
    </row>
    <row r="3" spans="1:18" ht="27.6" x14ac:dyDescent="0.3">
      <c r="A3" s="1" t="s">
        <v>0</v>
      </c>
      <c r="B3" s="2"/>
      <c r="C3" s="91" t="s">
        <v>1</v>
      </c>
      <c r="D3" s="3" t="s">
        <v>2</v>
      </c>
      <c r="E3" s="3" t="s">
        <v>3</v>
      </c>
      <c r="F3" s="4" t="s">
        <v>4</v>
      </c>
      <c r="K3" s="48">
        <v>40909</v>
      </c>
      <c r="L3" s="49" t="s">
        <v>99</v>
      </c>
      <c r="M3" s="50">
        <v>10</v>
      </c>
      <c r="N3" s="51"/>
      <c r="O3" s="102"/>
      <c r="P3" s="52" t="s">
        <v>100</v>
      </c>
      <c r="Q3" s="53">
        <f>SUM(M3,M36,M17)</f>
        <v>30</v>
      </c>
      <c r="R3" s="1"/>
    </row>
    <row r="4" spans="1:18" ht="27.6" x14ac:dyDescent="0.3">
      <c r="A4" s="5"/>
      <c r="B4" s="6" t="s">
        <v>5</v>
      </c>
      <c r="C4" s="92">
        <f>SUM(C7:C26)</f>
        <v>84910.029999999984</v>
      </c>
      <c r="D4" s="7">
        <f>SUM(D7:D26)</f>
        <v>25287.0196</v>
      </c>
      <c r="E4" s="7">
        <f>SUM(E7:E26)</f>
        <v>2544.84</v>
      </c>
      <c r="F4" s="98">
        <f>SUM(F7:F26)</f>
        <v>57094.329999999994</v>
      </c>
      <c r="K4" s="54">
        <v>40911</v>
      </c>
      <c r="L4" s="55" t="s">
        <v>101</v>
      </c>
      <c r="M4" s="56">
        <v>61.12</v>
      </c>
      <c r="N4" s="1"/>
      <c r="O4" s="102"/>
      <c r="P4" s="57" t="s">
        <v>102</v>
      </c>
      <c r="Q4" s="58">
        <f>SUM(M13,M28,M46)</f>
        <v>601.11</v>
      </c>
      <c r="R4" s="1"/>
    </row>
    <row r="5" spans="1:18" ht="40.200000000000003" x14ac:dyDescent="0.3">
      <c r="A5" s="5"/>
      <c r="B5" s="6"/>
      <c r="C5" s="92"/>
      <c r="D5" s="7" t="s">
        <v>136</v>
      </c>
      <c r="E5" s="7">
        <f>D4+E4</f>
        <v>27831.8596</v>
      </c>
      <c r="F5" s="98"/>
      <c r="K5" s="54">
        <v>40912</v>
      </c>
      <c r="L5" s="55" t="s">
        <v>103</v>
      </c>
      <c r="M5" s="56">
        <v>54</v>
      </c>
      <c r="N5" s="1"/>
      <c r="O5" s="102"/>
      <c r="P5" s="59" t="s">
        <v>104</v>
      </c>
      <c r="Q5" s="60">
        <f>SUM(M9,M19,M40,M42,M49,M50)</f>
        <v>6596.36</v>
      </c>
      <c r="R5" s="1"/>
    </row>
    <row r="6" spans="1:18" ht="28.8" x14ac:dyDescent="0.3">
      <c r="A6" s="93" t="s">
        <v>6</v>
      </c>
      <c r="B6" s="94" t="s">
        <v>7</v>
      </c>
      <c r="C6" s="95"/>
      <c r="D6" s="96"/>
      <c r="E6" s="97" t="s">
        <v>8</v>
      </c>
      <c r="F6" s="99" t="s">
        <v>9</v>
      </c>
      <c r="K6" s="61">
        <v>40913</v>
      </c>
      <c r="L6" s="62" t="s">
        <v>105</v>
      </c>
      <c r="M6" s="63">
        <v>331</v>
      </c>
      <c r="N6" s="1"/>
      <c r="O6" s="102"/>
      <c r="P6" s="64" t="s">
        <v>106</v>
      </c>
      <c r="Q6" s="65"/>
      <c r="R6" s="1"/>
    </row>
    <row r="7" spans="1:18" ht="28.8" x14ac:dyDescent="0.3">
      <c r="A7" s="5" t="s">
        <v>10</v>
      </c>
      <c r="B7" s="6">
        <v>40912</v>
      </c>
      <c r="C7" s="92">
        <v>4741.1000000000004</v>
      </c>
      <c r="D7" s="7">
        <v>1422.32</v>
      </c>
      <c r="E7" s="7">
        <v>142.22999999999999</v>
      </c>
      <c r="F7" s="98">
        <v>3176.55</v>
      </c>
      <c r="K7" s="66">
        <v>40915</v>
      </c>
      <c r="L7" s="67" t="s">
        <v>107</v>
      </c>
      <c r="M7" s="68">
        <v>354.24</v>
      </c>
      <c r="N7" s="1"/>
      <c r="O7" s="102"/>
      <c r="P7" s="69" t="s">
        <v>137</v>
      </c>
      <c r="Q7" s="70">
        <f>SUM(M12,M27,M31,M44)+E5</f>
        <v>28399.8596</v>
      </c>
      <c r="R7" s="1"/>
    </row>
    <row r="8" spans="1:18" x14ac:dyDescent="0.3">
      <c r="A8" s="5" t="s">
        <v>11</v>
      </c>
      <c r="B8" s="6">
        <v>40912</v>
      </c>
      <c r="C8" s="92">
        <v>2824.15</v>
      </c>
      <c r="D8" s="7">
        <v>847.24</v>
      </c>
      <c r="E8" s="7">
        <v>84.72</v>
      </c>
      <c r="F8" s="98">
        <v>1892.19</v>
      </c>
      <c r="K8" s="61">
        <v>40917</v>
      </c>
      <c r="L8" s="62" t="s">
        <v>105</v>
      </c>
      <c r="M8" s="63">
        <v>331</v>
      </c>
      <c r="N8" s="1"/>
      <c r="O8" s="102"/>
      <c r="P8" s="71" t="s">
        <v>108</v>
      </c>
      <c r="Q8" s="72">
        <f>SUM(M30)</f>
        <v>443</v>
      </c>
      <c r="R8" s="1"/>
    </row>
    <row r="9" spans="1:18" ht="27.6" x14ac:dyDescent="0.3">
      <c r="A9" s="5" t="s">
        <v>12</v>
      </c>
      <c r="B9" s="6">
        <v>40912</v>
      </c>
      <c r="C9" s="92">
        <v>858.75</v>
      </c>
      <c r="D9" s="7">
        <v>257.62</v>
      </c>
      <c r="E9" s="7">
        <f>(C9*0.3)*(0.1)</f>
        <v>25.762500000000003</v>
      </c>
      <c r="F9" s="98">
        <v>575.37</v>
      </c>
      <c r="K9" s="73">
        <v>40918</v>
      </c>
      <c r="L9" s="74" t="s">
        <v>109</v>
      </c>
      <c r="M9" s="75">
        <v>4660</v>
      </c>
      <c r="N9" s="1"/>
      <c r="O9" s="102"/>
      <c r="P9" s="64" t="s">
        <v>110</v>
      </c>
      <c r="Q9" s="65">
        <f>13*2800</f>
        <v>36400</v>
      </c>
      <c r="R9" s="1"/>
    </row>
    <row r="10" spans="1:18" ht="27.6" x14ac:dyDescent="0.3">
      <c r="A10" s="5" t="s">
        <v>13</v>
      </c>
      <c r="B10" s="6">
        <v>40919</v>
      </c>
      <c r="C10" s="92">
        <v>3075.6</v>
      </c>
      <c r="D10" s="7">
        <f>C10-F10-E10</f>
        <v>922.67200000000003</v>
      </c>
      <c r="E10" s="7">
        <f>(C10*0.3)*(0.1)</f>
        <v>92.268000000000001</v>
      </c>
      <c r="F10" s="98">
        <v>2060.66</v>
      </c>
      <c r="K10" s="66">
        <v>40923</v>
      </c>
      <c r="L10" s="67" t="s">
        <v>111</v>
      </c>
      <c r="M10" s="68">
        <v>535</v>
      </c>
      <c r="N10" s="1"/>
      <c r="O10" s="102"/>
      <c r="P10" s="76" t="s">
        <v>112</v>
      </c>
      <c r="Q10" s="77">
        <f>SUM(M7,M10,M15,M21,M26,M32,M34,M35,M43)</f>
        <v>3562.9799999999996</v>
      </c>
      <c r="R10" s="1"/>
    </row>
    <row r="11" spans="1:18" ht="27.6" x14ac:dyDescent="0.3">
      <c r="A11" s="5" t="s">
        <v>14</v>
      </c>
      <c r="B11" s="6">
        <v>40926</v>
      </c>
      <c r="C11" s="92">
        <v>8584.65</v>
      </c>
      <c r="D11" s="7">
        <f>C11-F11-E11</f>
        <v>2575.3805000000002</v>
      </c>
      <c r="E11" s="7">
        <f>(C11*0.3)*(0.1)</f>
        <v>257.53950000000003</v>
      </c>
      <c r="F11" s="98">
        <v>5751.73</v>
      </c>
      <c r="K11" s="61">
        <v>40924</v>
      </c>
      <c r="L11" s="62" t="s">
        <v>105</v>
      </c>
      <c r="M11" s="63">
        <v>331</v>
      </c>
      <c r="N11" s="1"/>
      <c r="O11" s="102"/>
      <c r="P11" s="1" t="s">
        <v>113</v>
      </c>
      <c r="Q11" s="78">
        <f>M48</f>
        <v>1930</v>
      </c>
      <c r="R11" s="1"/>
    </row>
    <row r="12" spans="1:18" ht="27.6" x14ac:dyDescent="0.3">
      <c r="A12" s="5" t="s">
        <v>15</v>
      </c>
      <c r="B12" s="6">
        <v>40933</v>
      </c>
      <c r="C12" s="92">
        <v>5035.8500000000004</v>
      </c>
      <c r="D12" s="7">
        <v>1510.75</v>
      </c>
      <c r="E12" s="7">
        <v>151.07</v>
      </c>
      <c r="F12" s="98">
        <v>3374.03</v>
      </c>
      <c r="K12" s="79">
        <v>40925</v>
      </c>
      <c r="L12" s="80" t="s">
        <v>114</v>
      </c>
      <c r="M12" s="81">
        <v>115</v>
      </c>
      <c r="N12" s="1"/>
      <c r="O12" s="102"/>
      <c r="P12" s="55" t="s">
        <v>115</v>
      </c>
      <c r="Q12" s="82">
        <f>SUM(M18,M4,M5,M22,M37,M39)</f>
        <v>306.32</v>
      </c>
      <c r="R12" s="1"/>
    </row>
    <row r="13" spans="1:18" ht="27.6" x14ac:dyDescent="0.3">
      <c r="A13" s="5" t="s">
        <v>16</v>
      </c>
      <c r="B13" s="6">
        <v>40940</v>
      </c>
      <c r="C13" s="92">
        <v>4871.1000000000004</v>
      </c>
      <c r="D13" s="7">
        <v>1461.33</v>
      </c>
      <c r="E13" s="7">
        <v>146.12</v>
      </c>
      <c r="F13" s="98">
        <v>3263.65</v>
      </c>
      <c r="K13" s="83">
        <v>40927</v>
      </c>
      <c r="L13" s="84" t="s">
        <v>116</v>
      </c>
      <c r="M13" s="85">
        <v>200.37</v>
      </c>
      <c r="N13" s="1"/>
      <c r="O13" s="102"/>
      <c r="P13" s="62" t="s">
        <v>117</v>
      </c>
      <c r="Q13" s="86">
        <f>SUM(M6,M8,M11,M14,M16,M20,M23,M24,M25,M29,M33,M38,M41,M45,M47)</f>
        <v>4344</v>
      </c>
      <c r="R13" s="1"/>
    </row>
    <row r="14" spans="1:18" x14ac:dyDescent="0.3">
      <c r="A14" s="5" t="s">
        <v>17</v>
      </c>
      <c r="B14" s="6">
        <v>40947</v>
      </c>
      <c r="C14" s="92">
        <v>4752.95</v>
      </c>
      <c r="D14" s="7">
        <f>C14-F14-E14</f>
        <v>1425.8715</v>
      </c>
      <c r="E14" s="7">
        <f>(C14*0.3)*(0.1)</f>
        <v>142.58850000000001</v>
      </c>
      <c r="F14" s="98">
        <v>3184.49</v>
      </c>
      <c r="K14" s="61">
        <v>40931</v>
      </c>
      <c r="L14" s="62" t="s">
        <v>105</v>
      </c>
      <c r="M14" s="63">
        <v>331</v>
      </c>
      <c r="N14" s="1"/>
      <c r="O14" s="102"/>
      <c r="P14" s="1"/>
      <c r="Q14" s="65"/>
      <c r="R14" s="1"/>
    </row>
    <row r="15" spans="1:18" ht="27.6" x14ac:dyDescent="0.3">
      <c r="A15" s="5" t="s">
        <v>18</v>
      </c>
      <c r="B15" s="6">
        <v>40954</v>
      </c>
      <c r="C15" s="92">
        <v>8641.01</v>
      </c>
      <c r="D15" s="7">
        <f>C15-F15-E15</f>
        <v>2592.2897000000003</v>
      </c>
      <c r="E15" s="7">
        <f>(C15*0.3)*(0.1)</f>
        <v>259.2303</v>
      </c>
      <c r="F15" s="98">
        <v>5789.49</v>
      </c>
      <c r="K15" s="66">
        <v>40937</v>
      </c>
      <c r="L15" s="67" t="s">
        <v>118</v>
      </c>
      <c r="M15" s="68">
        <v>129</v>
      </c>
      <c r="N15" s="1"/>
      <c r="O15" s="102"/>
      <c r="P15" s="104" t="s">
        <v>119</v>
      </c>
      <c r="Q15" s="105">
        <f>SUM(Q3:Q13)</f>
        <v>82613.6296</v>
      </c>
      <c r="R15" s="1"/>
    </row>
    <row r="16" spans="1:18" x14ac:dyDescent="0.3">
      <c r="A16" s="5" t="s">
        <v>19</v>
      </c>
      <c r="B16" s="6">
        <v>40961</v>
      </c>
      <c r="C16" s="92">
        <v>6183.45</v>
      </c>
      <c r="D16" s="7">
        <v>1855.03</v>
      </c>
      <c r="E16" s="7">
        <v>185.5</v>
      </c>
      <c r="F16" s="98">
        <v>4142.92</v>
      </c>
      <c r="K16" s="61">
        <v>40938</v>
      </c>
      <c r="L16" s="62" t="s">
        <v>105</v>
      </c>
      <c r="M16" s="63">
        <v>331</v>
      </c>
      <c r="N16" s="1"/>
      <c r="O16" s="102"/>
      <c r="P16" s="1"/>
      <c r="Q16" s="65"/>
      <c r="R16" s="1"/>
    </row>
    <row r="17" spans="1:18" ht="27.6" x14ac:dyDescent="0.3">
      <c r="A17" s="5" t="s">
        <v>20</v>
      </c>
      <c r="B17" s="6">
        <v>40968</v>
      </c>
      <c r="C17" s="92">
        <f>6542.23+246.15</f>
        <v>6788.3799999999992</v>
      </c>
      <c r="D17" s="7">
        <v>2024.2</v>
      </c>
      <c r="E17" s="7">
        <v>202.42</v>
      </c>
      <c r="F17" s="98">
        <v>4561.76</v>
      </c>
      <c r="K17" s="48">
        <v>40940</v>
      </c>
      <c r="L17" s="49" t="s">
        <v>99</v>
      </c>
      <c r="M17" s="50">
        <v>10</v>
      </c>
      <c r="N17" s="1"/>
      <c r="O17" s="102"/>
      <c r="P17" s="1"/>
      <c r="Q17" s="65"/>
      <c r="R17" s="1"/>
    </row>
    <row r="18" spans="1:18" ht="27.6" x14ac:dyDescent="0.3">
      <c r="A18" s="5" t="s">
        <v>21</v>
      </c>
      <c r="B18" s="6">
        <v>40975</v>
      </c>
      <c r="C18" s="92">
        <v>7707.2</v>
      </c>
      <c r="D18" s="7">
        <f t="shared" ref="D18:D20" si="0">C18-F18-E18</f>
        <v>2312.154</v>
      </c>
      <c r="E18" s="7">
        <f t="shared" ref="E18:E20" si="1">(C18*0.3)*(0.1)</f>
        <v>231.21600000000001</v>
      </c>
      <c r="F18" s="98">
        <v>5163.83</v>
      </c>
      <c r="K18" s="54">
        <v>40940</v>
      </c>
      <c r="L18" s="55" t="s">
        <v>101</v>
      </c>
      <c r="M18" s="56">
        <v>64.709999999999994</v>
      </c>
      <c r="N18" s="1"/>
      <c r="O18" s="102"/>
      <c r="P18" s="106" t="s">
        <v>120</v>
      </c>
      <c r="Q18" s="107">
        <f>84910.03+C23</f>
        <v>84950.03</v>
      </c>
      <c r="R18" s="1"/>
    </row>
    <row r="19" spans="1:18" ht="27.6" x14ac:dyDescent="0.3">
      <c r="A19" s="5" t="s">
        <v>22</v>
      </c>
      <c r="B19" s="6">
        <v>40982</v>
      </c>
      <c r="C19" s="92">
        <v>9645.01</v>
      </c>
      <c r="D19" s="7">
        <f t="shared" si="0"/>
        <v>2893.4897000000001</v>
      </c>
      <c r="E19" s="7">
        <f t="shared" si="1"/>
        <v>289.3503</v>
      </c>
      <c r="F19" s="98">
        <v>6462.17</v>
      </c>
      <c r="K19" s="73">
        <v>40941</v>
      </c>
      <c r="L19" s="74" t="s">
        <v>121</v>
      </c>
      <c r="M19" s="75">
        <v>383.1</v>
      </c>
      <c r="N19" s="1"/>
      <c r="O19" s="102"/>
      <c r="P19" s="106" t="s">
        <v>122</v>
      </c>
      <c r="Q19" s="107">
        <f>E31+E32</f>
        <v>31194.350000000002</v>
      </c>
      <c r="R19" s="1"/>
    </row>
    <row r="20" spans="1:18" ht="27.6" x14ac:dyDescent="0.3">
      <c r="A20" s="5" t="s">
        <v>23</v>
      </c>
      <c r="B20" s="6">
        <v>40989</v>
      </c>
      <c r="C20" s="92">
        <v>10622.26</v>
      </c>
      <c r="D20" s="7">
        <f t="shared" si="0"/>
        <v>3186.6722</v>
      </c>
      <c r="E20" s="7">
        <f t="shared" si="1"/>
        <v>318.6678</v>
      </c>
      <c r="F20" s="98">
        <v>7116.92</v>
      </c>
      <c r="K20" s="61">
        <v>40941</v>
      </c>
      <c r="L20" s="62" t="s">
        <v>123</v>
      </c>
      <c r="M20" s="63">
        <v>20</v>
      </c>
      <c r="N20" s="1"/>
      <c r="O20" s="102"/>
      <c r="P20" s="106" t="s">
        <v>124</v>
      </c>
      <c r="Q20" s="108"/>
      <c r="R20" s="1"/>
    </row>
    <row r="21" spans="1:18" x14ac:dyDescent="0.3">
      <c r="A21" s="5"/>
      <c r="B21" s="6"/>
      <c r="C21" s="7"/>
      <c r="D21" s="7"/>
      <c r="E21" s="7"/>
      <c r="F21" s="7"/>
      <c r="K21" s="66">
        <v>40941</v>
      </c>
      <c r="L21" s="67" t="s">
        <v>125</v>
      </c>
      <c r="M21" s="68">
        <v>305</v>
      </c>
      <c r="N21" s="1"/>
      <c r="O21" s="102"/>
      <c r="P21" s="106"/>
      <c r="Q21" s="106"/>
      <c r="R21" s="1"/>
    </row>
    <row r="22" spans="1:18" ht="27.6" x14ac:dyDescent="0.3">
      <c r="A22" s="9"/>
      <c r="B22" s="10"/>
      <c r="C22" s="11"/>
      <c r="D22" s="11"/>
      <c r="E22" s="11"/>
      <c r="F22" s="11"/>
      <c r="K22" s="54">
        <v>40945</v>
      </c>
      <c r="L22" s="55" t="s">
        <v>103</v>
      </c>
      <c r="M22" s="56">
        <v>54</v>
      </c>
      <c r="N22" s="1"/>
      <c r="O22" s="102"/>
      <c r="P22" s="106" t="s">
        <v>138</v>
      </c>
      <c r="Q22" s="109">
        <f>F25</f>
        <v>538.57000000000005</v>
      </c>
      <c r="R22" s="1"/>
    </row>
    <row r="23" spans="1:18" x14ac:dyDescent="0.3">
      <c r="A23" s="110" t="s">
        <v>24</v>
      </c>
      <c r="B23" s="6">
        <v>40967</v>
      </c>
      <c r="C23" s="7">
        <v>40</v>
      </c>
      <c r="D23" s="7"/>
      <c r="E23" s="7"/>
      <c r="F23" s="7">
        <v>40</v>
      </c>
      <c r="K23" s="61">
        <v>40945</v>
      </c>
      <c r="L23" s="62" t="s">
        <v>105</v>
      </c>
      <c r="M23" s="63">
        <v>331</v>
      </c>
      <c r="N23" s="1"/>
      <c r="O23" s="102"/>
      <c r="P23" s="1"/>
      <c r="Q23" s="1"/>
      <c r="R23" s="1"/>
    </row>
    <row r="24" spans="1:18" ht="27.6" x14ac:dyDescent="0.3">
      <c r="A24" s="110"/>
      <c r="B24" s="6"/>
      <c r="C24" s="7"/>
      <c r="D24" s="7"/>
      <c r="E24" s="7"/>
      <c r="F24" s="7"/>
      <c r="K24" s="61">
        <v>40948</v>
      </c>
      <c r="L24" s="62" t="s">
        <v>126</v>
      </c>
      <c r="M24" s="63">
        <v>21</v>
      </c>
      <c r="N24" s="1"/>
      <c r="O24" s="102"/>
      <c r="P24" s="1"/>
      <c r="Q24" s="1"/>
      <c r="R24" s="1"/>
    </row>
    <row r="25" spans="1:18" x14ac:dyDescent="0.3">
      <c r="A25" s="5" t="s">
        <v>25</v>
      </c>
      <c r="B25" s="6">
        <v>40974</v>
      </c>
      <c r="C25" s="7">
        <v>538.57000000000005</v>
      </c>
      <c r="D25" s="7"/>
      <c r="E25" s="7">
        <f>(C25*0.3)*(0.1)</f>
        <v>16.1571</v>
      </c>
      <c r="F25" s="7">
        <v>538.57000000000005</v>
      </c>
      <c r="K25" s="61">
        <v>40952</v>
      </c>
      <c r="L25" s="62" t="s">
        <v>105</v>
      </c>
      <c r="M25" s="63">
        <v>331</v>
      </c>
      <c r="N25" s="1"/>
      <c r="O25" s="102"/>
      <c r="P25" s="90">
        <v>40912</v>
      </c>
      <c r="Q25" s="1" t="s">
        <v>129</v>
      </c>
      <c r="R25" s="51">
        <v>5000</v>
      </c>
    </row>
    <row r="26" spans="1:18" ht="27.6" x14ac:dyDescent="0.3">
      <c r="A26" s="5"/>
      <c r="B26" s="6"/>
      <c r="C26" s="7"/>
      <c r="D26" s="7"/>
      <c r="E26" s="7"/>
      <c r="F26" s="7"/>
      <c r="K26" s="66">
        <v>40954</v>
      </c>
      <c r="L26" s="67" t="s">
        <v>111</v>
      </c>
      <c r="M26" s="68">
        <v>535</v>
      </c>
      <c r="N26" s="1"/>
      <c r="O26" s="102"/>
      <c r="P26" s="90">
        <v>40941</v>
      </c>
      <c r="Q26" s="1" t="s">
        <v>129</v>
      </c>
      <c r="R26" s="51">
        <v>5000</v>
      </c>
    </row>
    <row r="27" spans="1:18" ht="27.6" x14ac:dyDescent="0.3">
      <c r="A27" s="9"/>
      <c r="B27" s="9"/>
      <c r="C27" s="9"/>
      <c r="D27" s="9"/>
      <c r="E27" s="9"/>
      <c r="F27" s="9"/>
      <c r="K27" s="79">
        <v>40955</v>
      </c>
      <c r="L27" s="80" t="s">
        <v>114</v>
      </c>
      <c r="M27" s="81">
        <v>115</v>
      </c>
      <c r="N27" s="1"/>
      <c r="O27" s="102"/>
      <c r="P27" s="90">
        <v>40949</v>
      </c>
      <c r="Q27" s="1" t="s">
        <v>129</v>
      </c>
      <c r="R27" s="51">
        <v>8000</v>
      </c>
    </row>
    <row r="28" spans="1:18" ht="40.200000000000003" x14ac:dyDescent="0.3">
      <c r="A28" s="12" t="s">
        <v>26</v>
      </c>
      <c r="B28" s="6"/>
      <c r="C28" s="7"/>
      <c r="D28" s="7"/>
      <c r="E28" s="7"/>
      <c r="F28" s="7"/>
      <c r="K28" s="83">
        <v>40956</v>
      </c>
      <c r="L28" s="84" t="s">
        <v>116</v>
      </c>
      <c r="M28" s="85">
        <v>200.37</v>
      </c>
      <c r="N28" s="1"/>
      <c r="O28" s="102"/>
      <c r="P28" s="1"/>
      <c r="Q28" s="1"/>
      <c r="R28" s="1"/>
    </row>
    <row r="29" spans="1:18" x14ac:dyDescent="0.3">
      <c r="A29" s="5"/>
      <c r="B29" s="6"/>
      <c r="C29" s="7"/>
      <c r="D29" s="7"/>
      <c r="E29" s="7"/>
      <c r="F29" s="7"/>
      <c r="K29" s="61">
        <v>40959</v>
      </c>
      <c r="L29" s="62" t="s">
        <v>105</v>
      </c>
      <c r="M29" s="63">
        <v>331</v>
      </c>
      <c r="N29" s="1"/>
      <c r="O29" s="102"/>
      <c r="P29" s="1"/>
      <c r="Q29" s="1"/>
      <c r="R29" s="1"/>
    </row>
    <row r="30" spans="1:18" ht="41.4" x14ac:dyDescent="0.3">
      <c r="A30" s="5"/>
      <c r="B30" s="13" t="s">
        <v>7</v>
      </c>
      <c r="C30" s="8" t="s">
        <v>27</v>
      </c>
      <c r="D30" s="8" t="s">
        <v>28</v>
      </c>
      <c r="E30" s="7" t="s">
        <v>29</v>
      </c>
      <c r="F30" s="7"/>
      <c r="K30" s="87">
        <v>40961</v>
      </c>
      <c r="L30" s="88" t="s">
        <v>127</v>
      </c>
      <c r="M30" s="89">
        <v>443</v>
      </c>
      <c r="N30" s="1"/>
      <c r="O30" s="102"/>
      <c r="P30" s="1"/>
      <c r="Q30" s="1"/>
      <c r="R30" s="1"/>
    </row>
    <row r="31" spans="1:18" ht="27.6" x14ac:dyDescent="0.3">
      <c r="A31" s="5"/>
      <c r="B31" s="6">
        <v>40933</v>
      </c>
      <c r="C31" s="7">
        <f>12800.1</f>
        <v>12800.1</v>
      </c>
      <c r="D31" s="7">
        <f>1118.68+161.33</f>
        <v>1280.01</v>
      </c>
      <c r="E31" s="7">
        <v>14080.11</v>
      </c>
      <c r="F31" s="7"/>
      <c r="K31" s="79">
        <v>40962</v>
      </c>
      <c r="L31" s="80" t="s">
        <v>128</v>
      </c>
      <c r="M31" s="81">
        <v>223</v>
      </c>
      <c r="N31" s="1"/>
      <c r="O31" s="102"/>
    </row>
    <row r="32" spans="1:18" ht="27.6" x14ac:dyDescent="0.3">
      <c r="A32" s="5"/>
      <c r="B32" s="6">
        <v>40991</v>
      </c>
      <c r="C32" s="7">
        <f>2984.4+439.9+12134.1</f>
        <v>15558.400000000001</v>
      </c>
      <c r="D32" s="7">
        <f>342.43+1213.41</f>
        <v>1555.8400000000001</v>
      </c>
      <c r="E32" s="7">
        <f>C32+D32</f>
        <v>17114.240000000002</v>
      </c>
      <c r="F32" s="7"/>
      <c r="K32" s="66">
        <v>40965</v>
      </c>
      <c r="L32" s="67" t="s">
        <v>130</v>
      </c>
      <c r="M32" s="68">
        <v>1000</v>
      </c>
      <c r="N32" s="1"/>
      <c r="O32" s="102"/>
    </row>
    <row r="33" spans="1:18" x14ac:dyDescent="0.3">
      <c r="K33" s="61">
        <v>40966</v>
      </c>
      <c r="L33" s="62" t="s">
        <v>105</v>
      </c>
      <c r="M33" s="63">
        <v>331</v>
      </c>
      <c r="N33" s="1"/>
      <c r="O33" s="102"/>
    </row>
    <row r="34" spans="1:18" ht="27.6" x14ac:dyDescent="0.3">
      <c r="K34" s="66">
        <v>40967</v>
      </c>
      <c r="L34" s="67" t="s">
        <v>131</v>
      </c>
      <c r="M34" s="68">
        <v>92.6</v>
      </c>
      <c r="N34" s="1"/>
      <c r="O34" s="102"/>
      <c r="P34" s="1"/>
      <c r="Q34" s="1"/>
      <c r="R34" s="1"/>
    </row>
    <row r="35" spans="1:18" ht="27.6" x14ac:dyDescent="0.3">
      <c r="K35" s="66">
        <v>40968</v>
      </c>
      <c r="L35" s="67" t="s">
        <v>130</v>
      </c>
      <c r="M35" s="68">
        <v>77.14</v>
      </c>
      <c r="N35" s="1"/>
      <c r="O35" s="102"/>
      <c r="P35" s="1"/>
      <c r="Q35" s="1"/>
      <c r="R35" s="1"/>
    </row>
    <row r="36" spans="1:18" ht="27.6" x14ac:dyDescent="0.3">
      <c r="K36" s="48">
        <v>40969</v>
      </c>
      <c r="L36" s="49" t="s">
        <v>99</v>
      </c>
      <c r="M36" s="50">
        <v>10</v>
      </c>
      <c r="N36" s="1"/>
      <c r="O36" s="102"/>
      <c r="P36" s="1"/>
      <c r="Q36" s="1"/>
      <c r="R36" s="1"/>
    </row>
    <row r="37" spans="1:18" ht="27.6" x14ac:dyDescent="0.3">
      <c r="A37" s="5"/>
      <c r="B37" s="6"/>
      <c r="C37" s="7"/>
      <c r="D37" s="7"/>
      <c r="E37" s="7"/>
      <c r="F37" s="7"/>
      <c r="K37" s="54">
        <v>40969</v>
      </c>
      <c r="L37" s="55" t="s">
        <v>101</v>
      </c>
      <c r="M37" s="56">
        <v>18.489999999999998</v>
      </c>
      <c r="N37" s="1"/>
      <c r="O37" s="102"/>
      <c r="P37" s="1"/>
      <c r="Q37" s="1"/>
      <c r="R37" s="1"/>
    </row>
    <row r="38" spans="1:18" x14ac:dyDescent="0.3">
      <c r="A38" s="5"/>
      <c r="B38" s="6"/>
      <c r="C38" s="5"/>
      <c r="D38" s="5"/>
      <c r="E38" s="5"/>
      <c r="F38" s="7"/>
      <c r="K38" s="61">
        <v>40973</v>
      </c>
      <c r="L38" s="62" t="s">
        <v>105</v>
      </c>
      <c r="M38" s="63">
        <v>331</v>
      </c>
      <c r="N38" s="1"/>
      <c r="O38" s="102"/>
      <c r="P38" s="1"/>
      <c r="Q38" s="1"/>
      <c r="R38" s="1"/>
    </row>
    <row r="39" spans="1:18" x14ac:dyDescent="0.3">
      <c r="K39" s="54">
        <v>40974</v>
      </c>
      <c r="L39" s="55" t="s">
        <v>103</v>
      </c>
      <c r="M39" s="56">
        <v>54</v>
      </c>
      <c r="N39" s="1"/>
      <c r="O39" s="102"/>
      <c r="P39" s="1"/>
      <c r="Q39" s="1"/>
      <c r="R39" s="1"/>
    </row>
    <row r="40" spans="1:18" ht="27.6" x14ac:dyDescent="0.3">
      <c r="K40" s="73">
        <v>40978</v>
      </c>
      <c r="L40" s="74" t="s">
        <v>132</v>
      </c>
      <c r="M40" s="75">
        <v>33.9</v>
      </c>
      <c r="N40" s="1"/>
      <c r="O40" s="102"/>
      <c r="P40" s="1"/>
      <c r="Q40" s="1"/>
      <c r="R40" s="1"/>
    </row>
    <row r="41" spans="1:18" x14ac:dyDescent="0.3">
      <c r="K41" s="61">
        <v>40981</v>
      </c>
      <c r="L41" s="62" t="s">
        <v>105</v>
      </c>
      <c r="M41" s="63">
        <v>331</v>
      </c>
      <c r="N41" s="1"/>
      <c r="O41" s="102"/>
      <c r="P41" s="1"/>
      <c r="Q41" s="1"/>
      <c r="R41" s="1"/>
    </row>
    <row r="42" spans="1:18" ht="69" x14ac:dyDescent="0.3">
      <c r="K42" s="73">
        <v>40982</v>
      </c>
      <c r="L42" s="74" t="s">
        <v>133</v>
      </c>
      <c r="M42" s="75">
        <v>809.36</v>
      </c>
      <c r="N42" s="1"/>
      <c r="O42" s="102"/>
      <c r="P42" s="1"/>
      <c r="Q42" s="1"/>
      <c r="R42" s="1"/>
    </row>
    <row r="43" spans="1:18" ht="27.6" x14ac:dyDescent="0.3">
      <c r="K43" s="66">
        <v>40983</v>
      </c>
      <c r="L43" s="67" t="s">
        <v>111</v>
      </c>
      <c r="M43" s="68">
        <v>535</v>
      </c>
      <c r="N43" s="1"/>
      <c r="O43" s="102"/>
      <c r="P43" s="1"/>
      <c r="Q43" s="1"/>
      <c r="R43" s="1"/>
    </row>
    <row r="44" spans="1:18" ht="27.6" x14ac:dyDescent="0.3">
      <c r="K44" s="79">
        <v>40984</v>
      </c>
      <c r="L44" s="80" t="s">
        <v>114</v>
      </c>
      <c r="M44" s="81">
        <v>115</v>
      </c>
      <c r="N44" s="1"/>
      <c r="O44" s="102"/>
      <c r="P44" s="1"/>
      <c r="Q44" s="1"/>
      <c r="R44" s="1"/>
    </row>
    <row r="45" spans="1:18" x14ac:dyDescent="0.3">
      <c r="K45" s="61">
        <v>40987</v>
      </c>
      <c r="L45" s="62" t="s">
        <v>105</v>
      </c>
      <c r="M45" s="63">
        <v>331</v>
      </c>
      <c r="N45" s="1"/>
      <c r="O45" s="102"/>
      <c r="P45" s="1"/>
      <c r="Q45" s="1"/>
      <c r="R45" s="1"/>
    </row>
    <row r="46" spans="1:18" ht="27.6" x14ac:dyDescent="0.3">
      <c r="K46" s="83">
        <v>40988</v>
      </c>
      <c r="L46" s="84" t="s">
        <v>116</v>
      </c>
      <c r="M46" s="85">
        <v>200.37</v>
      </c>
      <c r="N46" s="1"/>
      <c r="O46" s="102"/>
      <c r="P46" s="1"/>
      <c r="Q46" s="1"/>
      <c r="R46" s="1"/>
    </row>
    <row r="47" spans="1:18" x14ac:dyDescent="0.3">
      <c r="K47" s="61">
        <v>40994</v>
      </c>
      <c r="L47" s="62" t="s">
        <v>105</v>
      </c>
      <c r="M47" s="63">
        <v>331</v>
      </c>
      <c r="N47" s="1"/>
      <c r="O47" s="102"/>
      <c r="P47" s="1"/>
      <c r="Q47" s="1"/>
      <c r="R47" s="1"/>
    </row>
    <row r="48" spans="1:18" ht="27.6" x14ac:dyDescent="0.3">
      <c r="K48" s="90">
        <v>40997</v>
      </c>
      <c r="L48" s="1" t="s">
        <v>134</v>
      </c>
      <c r="M48" s="51">
        <v>1930</v>
      </c>
      <c r="N48" s="1"/>
      <c r="O48" s="102"/>
      <c r="P48" s="1"/>
      <c r="Q48" s="1"/>
      <c r="R48" s="1"/>
    </row>
    <row r="49" spans="11:18" ht="41.4" x14ac:dyDescent="0.3">
      <c r="K49" s="73">
        <v>40999</v>
      </c>
      <c r="L49" s="74" t="s">
        <v>135</v>
      </c>
      <c r="M49" s="75">
        <v>665</v>
      </c>
      <c r="N49" s="1"/>
      <c r="O49" s="102"/>
      <c r="P49" s="1"/>
      <c r="Q49" s="1"/>
      <c r="R49" s="1"/>
    </row>
    <row r="50" spans="11:18" x14ac:dyDescent="0.3">
      <c r="K50" s="73">
        <v>40999</v>
      </c>
      <c r="L50" s="74" t="s">
        <v>103</v>
      </c>
      <c r="M50" s="75">
        <v>45</v>
      </c>
      <c r="N50" s="1"/>
      <c r="O50" s="102"/>
      <c r="P50" s="1"/>
      <c r="Q50" s="1"/>
      <c r="R50" s="1"/>
    </row>
    <row r="51" spans="11:18" x14ac:dyDescent="0.3">
      <c r="O51" s="103"/>
    </row>
  </sheetData>
  <mergeCells count="1">
    <mergeCell ref="A23:A2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39" workbookViewId="0">
      <selection activeCell="K68" sqref="K68"/>
    </sheetView>
  </sheetViews>
  <sheetFormatPr defaultRowHeight="13.2" x14ac:dyDescent="0.25"/>
  <cols>
    <col min="1" max="1" width="11.6640625" style="6" customWidth="1"/>
    <col min="2" max="2" width="10.88671875" style="5" customWidth="1"/>
    <col min="3" max="3" width="20.33203125" style="5" customWidth="1"/>
    <col min="4" max="4" width="14.44140625" style="5" customWidth="1"/>
    <col min="5" max="5" width="10" style="5" customWidth="1"/>
    <col min="6" max="6" width="9.88671875" style="5" customWidth="1"/>
    <col min="7" max="7" width="10.33203125" style="5" customWidth="1"/>
    <col min="8" max="8" width="9.44140625" style="5" customWidth="1"/>
    <col min="9" max="9" width="8" style="5" customWidth="1"/>
    <col min="10" max="10" width="8.88671875" style="5"/>
    <col min="11" max="11" width="8.88671875" style="7"/>
    <col min="12" max="12" width="18.109375" style="5" customWidth="1"/>
    <col min="13" max="256" width="8.88671875" style="5"/>
    <col min="257" max="257" width="9" style="5" customWidth="1"/>
    <col min="258" max="258" width="10.88671875" style="5" customWidth="1"/>
    <col min="259" max="259" width="20.33203125" style="5" customWidth="1"/>
    <col min="260" max="260" width="6.33203125" style="5" customWidth="1"/>
    <col min="261" max="261" width="10" style="5" customWidth="1"/>
    <col min="262" max="262" width="9.88671875" style="5" customWidth="1"/>
    <col min="263" max="263" width="7.44140625" style="5" customWidth="1"/>
    <col min="264" max="264" width="9.44140625" style="5" customWidth="1"/>
    <col min="265" max="265" width="6.6640625" style="5" customWidth="1"/>
    <col min="266" max="512" width="8.88671875" style="5"/>
    <col min="513" max="513" width="9" style="5" customWidth="1"/>
    <col min="514" max="514" width="10.88671875" style="5" customWidth="1"/>
    <col min="515" max="515" width="20.33203125" style="5" customWidth="1"/>
    <col min="516" max="516" width="6.33203125" style="5" customWidth="1"/>
    <col min="517" max="517" width="10" style="5" customWidth="1"/>
    <col min="518" max="518" width="9.88671875" style="5" customWidth="1"/>
    <col min="519" max="519" width="7.44140625" style="5" customWidth="1"/>
    <col min="520" max="520" width="9.44140625" style="5" customWidth="1"/>
    <col min="521" max="521" width="6.6640625" style="5" customWidth="1"/>
    <col min="522" max="768" width="8.88671875" style="5"/>
    <col min="769" max="769" width="9" style="5" customWidth="1"/>
    <col min="770" max="770" width="10.88671875" style="5" customWidth="1"/>
    <col min="771" max="771" width="20.33203125" style="5" customWidth="1"/>
    <col min="772" max="772" width="6.33203125" style="5" customWidth="1"/>
    <col min="773" max="773" width="10" style="5" customWidth="1"/>
    <col min="774" max="774" width="9.88671875" style="5" customWidth="1"/>
    <col min="775" max="775" width="7.44140625" style="5" customWidth="1"/>
    <col min="776" max="776" width="9.44140625" style="5" customWidth="1"/>
    <col min="777" max="777" width="6.6640625" style="5" customWidth="1"/>
    <col min="778" max="1024" width="8.88671875" style="5"/>
    <col min="1025" max="1025" width="9" style="5" customWidth="1"/>
    <col min="1026" max="1026" width="10.88671875" style="5" customWidth="1"/>
    <col min="1027" max="1027" width="20.33203125" style="5" customWidth="1"/>
    <col min="1028" max="1028" width="6.33203125" style="5" customWidth="1"/>
    <col min="1029" max="1029" width="10" style="5" customWidth="1"/>
    <col min="1030" max="1030" width="9.88671875" style="5" customWidth="1"/>
    <col min="1031" max="1031" width="7.44140625" style="5" customWidth="1"/>
    <col min="1032" max="1032" width="9.44140625" style="5" customWidth="1"/>
    <col min="1033" max="1033" width="6.6640625" style="5" customWidth="1"/>
    <col min="1034" max="1280" width="8.88671875" style="5"/>
    <col min="1281" max="1281" width="9" style="5" customWidth="1"/>
    <col min="1282" max="1282" width="10.88671875" style="5" customWidth="1"/>
    <col min="1283" max="1283" width="20.33203125" style="5" customWidth="1"/>
    <col min="1284" max="1284" width="6.33203125" style="5" customWidth="1"/>
    <col min="1285" max="1285" width="10" style="5" customWidth="1"/>
    <col min="1286" max="1286" width="9.88671875" style="5" customWidth="1"/>
    <col min="1287" max="1287" width="7.44140625" style="5" customWidth="1"/>
    <col min="1288" max="1288" width="9.44140625" style="5" customWidth="1"/>
    <col min="1289" max="1289" width="6.6640625" style="5" customWidth="1"/>
    <col min="1290" max="1536" width="8.88671875" style="5"/>
    <col min="1537" max="1537" width="9" style="5" customWidth="1"/>
    <col min="1538" max="1538" width="10.88671875" style="5" customWidth="1"/>
    <col min="1539" max="1539" width="20.33203125" style="5" customWidth="1"/>
    <col min="1540" max="1540" width="6.33203125" style="5" customWidth="1"/>
    <col min="1541" max="1541" width="10" style="5" customWidth="1"/>
    <col min="1542" max="1542" width="9.88671875" style="5" customWidth="1"/>
    <col min="1543" max="1543" width="7.44140625" style="5" customWidth="1"/>
    <col min="1544" max="1544" width="9.44140625" style="5" customWidth="1"/>
    <col min="1545" max="1545" width="6.6640625" style="5" customWidth="1"/>
    <col min="1546" max="1792" width="8.88671875" style="5"/>
    <col min="1793" max="1793" width="9" style="5" customWidth="1"/>
    <col min="1794" max="1794" width="10.88671875" style="5" customWidth="1"/>
    <col min="1795" max="1795" width="20.33203125" style="5" customWidth="1"/>
    <col min="1796" max="1796" width="6.33203125" style="5" customWidth="1"/>
    <col min="1797" max="1797" width="10" style="5" customWidth="1"/>
    <col min="1798" max="1798" width="9.88671875" style="5" customWidth="1"/>
    <col min="1799" max="1799" width="7.44140625" style="5" customWidth="1"/>
    <col min="1800" max="1800" width="9.44140625" style="5" customWidth="1"/>
    <col min="1801" max="1801" width="6.6640625" style="5" customWidth="1"/>
    <col min="1802" max="2048" width="8.88671875" style="5"/>
    <col min="2049" max="2049" width="9" style="5" customWidth="1"/>
    <col min="2050" max="2050" width="10.88671875" style="5" customWidth="1"/>
    <col min="2051" max="2051" width="20.33203125" style="5" customWidth="1"/>
    <col min="2052" max="2052" width="6.33203125" style="5" customWidth="1"/>
    <col min="2053" max="2053" width="10" style="5" customWidth="1"/>
    <col min="2054" max="2054" width="9.88671875" style="5" customWidth="1"/>
    <col min="2055" max="2055" width="7.44140625" style="5" customWidth="1"/>
    <col min="2056" max="2056" width="9.44140625" style="5" customWidth="1"/>
    <col min="2057" max="2057" width="6.6640625" style="5" customWidth="1"/>
    <col min="2058" max="2304" width="8.88671875" style="5"/>
    <col min="2305" max="2305" width="9" style="5" customWidth="1"/>
    <col min="2306" max="2306" width="10.88671875" style="5" customWidth="1"/>
    <col min="2307" max="2307" width="20.33203125" style="5" customWidth="1"/>
    <col min="2308" max="2308" width="6.33203125" style="5" customWidth="1"/>
    <col min="2309" max="2309" width="10" style="5" customWidth="1"/>
    <col min="2310" max="2310" width="9.88671875" style="5" customWidth="1"/>
    <col min="2311" max="2311" width="7.44140625" style="5" customWidth="1"/>
    <col min="2312" max="2312" width="9.44140625" style="5" customWidth="1"/>
    <col min="2313" max="2313" width="6.6640625" style="5" customWidth="1"/>
    <col min="2314" max="2560" width="8.88671875" style="5"/>
    <col min="2561" max="2561" width="9" style="5" customWidth="1"/>
    <col min="2562" max="2562" width="10.88671875" style="5" customWidth="1"/>
    <col min="2563" max="2563" width="20.33203125" style="5" customWidth="1"/>
    <col min="2564" max="2564" width="6.33203125" style="5" customWidth="1"/>
    <col min="2565" max="2565" width="10" style="5" customWidth="1"/>
    <col min="2566" max="2566" width="9.88671875" style="5" customWidth="1"/>
    <col min="2567" max="2567" width="7.44140625" style="5" customWidth="1"/>
    <col min="2568" max="2568" width="9.44140625" style="5" customWidth="1"/>
    <col min="2569" max="2569" width="6.6640625" style="5" customWidth="1"/>
    <col min="2570" max="2816" width="8.88671875" style="5"/>
    <col min="2817" max="2817" width="9" style="5" customWidth="1"/>
    <col min="2818" max="2818" width="10.88671875" style="5" customWidth="1"/>
    <col min="2819" max="2819" width="20.33203125" style="5" customWidth="1"/>
    <col min="2820" max="2820" width="6.33203125" style="5" customWidth="1"/>
    <col min="2821" max="2821" width="10" style="5" customWidth="1"/>
    <col min="2822" max="2822" width="9.88671875" style="5" customWidth="1"/>
    <col min="2823" max="2823" width="7.44140625" style="5" customWidth="1"/>
    <col min="2824" max="2824" width="9.44140625" style="5" customWidth="1"/>
    <col min="2825" max="2825" width="6.6640625" style="5" customWidth="1"/>
    <col min="2826" max="3072" width="8.88671875" style="5"/>
    <col min="3073" max="3073" width="9" style="5" customWidth="1"/>
    <col min="3074" max="3074" width="10.88671875" style="5" customWidth="1"/>
    <col min="3075" max="3075" width="20.33203125" style="5" customWidth="1"/>
    <col min="3076" max="3076" width="6.33203125" style="5" customWidth="1"/>
    <col min="3077" max="3077" width="10" style="5" customWidth="1"/>
    <col min="3078" max="3078" width="9.88671875" style="5" customWidth="1"/>
    <col min="3079" max="3079" width="7.44140625" style="5" customWidth="1"/>
    <col min="3080" max="3080" width="9.44140625" style="5" customWidth="1"/>
    <col min="3081" max="3081" width="6.6640625" style="5" customWidth="1"/>
    <col min="3082" max="3328" width="8.88671875" style="5"/>
    <col min="3329" max="3329" width="9" style="5" customWidth="1"/>
    <col min="3330" max="3330" width="10.88671875" style="5" customWidth="1"/>
    <col min="3331" max="3331" width="20.33203125" style="5" customWidth="1"/>
    <col min="3332" max="3332" width="6.33203125" style="5" customWidth="1"/>
    <col min="3333" max="3333" width="10" style="5" customWidth="1"/>
    <col min="3334" max="3334" width="9.88671875" style="5" customWidth="1"/>
    <col min="3335" max="3335" width="7.44140625" style="5" customWidth="1"/>
    <col min="3336" max="3336" width="9.44140625" style="5" customWidth="1"/>
    <col min="3337" max="3337" width="6.6640625" style="5" customWidth="1"/>
    <col min="3338" max="3584" width="8.88671875" style="5"/>
    <col min="3585" max="3585" width="9" style="5" customWidth="1"/>
    <col min="3586" max="3586" width="10.88671875" style="5" customWidth="1"/>
    <col min="3587" max="3587" width="20.33203125" style="5" customWidth="1"/>
    <col min="3588" max="3588" width="6.33203125" style="5" customWidth="1"/>
    <col min="3589" max="3589" width="10" style="5" customWidth="1"/>
    <col min="3590" max="3590" width="9.88671875" style="5" customWidth="1"/>
    <col min="3591" max="3591" width="7.44140625" style="5" customWidth="1"/>
    <col min="3592" max="3592" width="9.44140625" style="5" customWidth="1"/>
    <col min="3593" max="3593" width="6.6640625" style="5" customWidth="1"/>
    <col min="3594" max="3840" width="8.88671875" style="5"/>
    <col min="3841" max="3841" width="9" style="5" customWidth="1"/>
    <col min="3842" max="3842" width="10.88671875" style="5" customWidth="1"/>
    <col min="3843" max="3843" width="20.33203125" style="5" customWidth="1"/>
    <col min="3844" max="3844" width="6.33203125" style="5" customWidth="1"/>
    <col min="3845" max="3845" width="10" style="5" customWidth="1"/>
    <col min="3846" max="3846" width="9.88671875" style="5" customWidth="1"/>
    <col min="3847" max="3847" width="7.44140625" style="5" customWidth="1"/>
    <col min="3848" max="3848" width="9.44140625" style="5" customWidth="1"/>
    <col min="3849" max="3849" width="6.6640625" style="5" customWidth="1"/>
    <col min="3850" max="4096" width="8.88671875" style="5"/>
    <col min="4097" max="4097" width="9" style="5" customWidth="1"/>
    <col min="4098" max="4098" width="10.88671875" style="5" customWidth="1"/>
    <col min="4099" max="4099" width="20.33203125" style="5" customWidth="1"/>
    <col min="4100" max="4100" width="6.33203125" style="5" customWidth="1"/>
    <col min="4101" max="4101" width="10" style="5" customWidth="1"/>
    <col min="4102" max="4102" width="9.88671875" style="5" customWidth="1"/>
    <col min="4103" max="4103" width="7.44140625" style="5" customWidth="1"/>
    <col min="4104" max="4104" width="9.44140625" style="5" customWidth="1"/>
    <col min="4105" max="4105" width="6.6640625" style="5" customWidth="1"/>
    <col min="4106" max="4352" width="8.88671875" style="5"/>
    <col min="4353" max="4353" width="9" style="5" customWidth="1"/>
    <col min="4354" max="4354" width="10.88671875" style="5" customWidth="1"/>
    <col min="4355" max="4355" width="20.33203125" style="5" customWidth="1"/>
    <col min="4356" max="4356" width="6.33203125" style="5" customWidth="1"/>
    <col min="4357" max="4357" width="10" style="5" customWidth="1"/>
    <col min="4358" max="4358" width="9.88671875" style="5" customWidth="1"/>
    <col min="4359" max="4359" width="7.44140625" style="5" customWidth="1"/>
    <col min="4360" max="4360" width="9.44140625" style="5" customWidth="1"/>
    <col min="4361" max="4361" width="6.6640625" style="5" customWidth="1"/>
    <col min="4362" max="4608" width="8.88671875" style="5"/>
    <col min="4609" max="4609" width="9" style="5" customWidth="1"/>
    <col min="4610" max="4610" width="10.88671875" style="5" customWidth="1"/>
    <col min="4611" max="4611" width="20.33203125" style="5" customWidth="1"/>
    <col min="4612" max="4612" width="6.33203125" style="5" customWidth="1"/>
    <col min="4613" max="4613" width="10" style="5" customWidth="1"/>
    <col min="4614" max="4614" width="9.88671875" style="5" customWidth="1"/>
    <col min="4615" max="4615" width="7.44140625" style="5" customWidth="1"/>
    <col min="4616" max="4616" width="9.44140625" style="5" customWidth="1"/>
    <col min="4617" max="4617" width="6.6640625" style="5" customWidth="1"/>
    <col min="4618" max="4864" width="8.88671875" style="5"/>
    <col min="4865" max="4865" width="9" style="5" customWidth="1"/>
    <col min="4866" max="4866" width="10.88671875" style="5" customWidth="1"/>
    <col min="4867" max="4867" width="20.33203125" style="5" customWidth="1"/>
    <col min="4868" max="4868" width="6.33203125" style="5" customWidth="1"/>
    <col min="4869" max="4869" width="10" style="5" customWidth="1"/>
    <col min="4870" max="4870" width="9.88671875" style="5" customWidth="1"/>
    <col min="4871" max="4871" width="7.44140625" style="5" customWidth="1"/>
    <col min="4872" max="4872" width="9.44140625" style="5" customWidth="1"/>
    <col min="4873" max="4873" width="6.6640625" style="5" customWidth="1"/>
    <col min="4874" max="5120" width="8.88671875" style="5"/>
    <col min="5121" max="5121" width="9" style="5" customWidth="1"/>
    <col min="5122" max="5122" width="10.88671875" style="5" customWidth="1"/>
    <col min="5123" max="5123" width="20.33203125" style="5" customWidth="1"/>
    <col min="5124" max="5124" width="6.33203125" style="5" customWidth="1"/>
    <col min="5125" max="5125" width="10" style="5" customWidth="1"/>
    <col min="5126" max="5126" width="9.88671875" style="5" customWidth="1"/>
    <col min="5127" max="5127" width="7.44140625" style="5" customWidth="1"/>
    <col min="5128" max="5128" width="9.44140625" style="5" customWidth="1"/>
    <col min="5129" max="5129" width="6.6640625" style="5" customWidth="1"/>
    <col min="5130" max="5376" width="8.88671875" style="5"/>
    <col min="5377" max="5377" width="9" style="5" customWidth="1"/>
    <col min="5378" max="5378" width="10.88671875" style="5" customWidth="1"/>
    <col min="5379" max="5379" width="20.33203125" style="5" customWidth="1"/>
    <col min="5380" max="5380" width="6.33203125" style="5" customWidth="1"/>
    <col min="5381" max="5381" width="10" style="5" customWidth="1"/>
    <col min="5382" max="5382" width="9.88671875" style="5" customWidth="1"/>
    <col min="5383" max="5383" width="7.44140625" style="5" customWidth="1"/>
    <col min="5384" max="5384" width="9.44140625" style="5" customWidth="1"/>
    <col min="5385" max="5385" width="6.6640625" style="5" customWidth="1"/>
    <col min="5386" max="5632" width="8.88671875" style="5"/>
    <col min="5633" max="5633" width="9" style="5" customWidth="1"/>
    <col min="5634" max="5634" width="10.88671875" style="5" customWidth="1"/>
    <col min="5635" max="5635" width="20.33203125" style="5" customWidth="1"/>
    <col min="5636" max="5636" width="6.33203125" style="5" customWidth="1"/>
    <col min="5637" max="5637" width="10" style="5" customWidth="1"/>
    <col min="5638" max="5638" width="9.88671875" style="5" customWidth="1"/>
    <col min="5639" max="5639" width="7.44140625" style="5" customWidth="1"/>
    <col min="5640" max="5640" width="9.44140625" style="5" customWidth="1"/>
    <col min="5641" max="5641" width="6.6640625" style="5" customWidth="1"/>
    <col min="5642" max="5888" width="8.88671875" style="5"/>
    <col min="5889" max="5889" width="9" style="5" customWidth="1"/>
    <col min="5890" max="5890" width="10.88671875" style="5" customWidth="1"/>
    <col min="5891" max="5891" width="20.33203125" style="5" customWidth="1"/>
    <col min="5892" max="5892" width="6.33203125" style="5" customWidth="1"/>
    <col min="5893" max="5893" width="10" style="5" customWidth="1"/>
    <col min="5894" max="5894" width="9.88671875" style="5" customWidth="1"/>
    <col min="5895" max="5895" width="7.44140625" style="5" customWidth="1"/>
    <col min="5896" max="5896" width="9.44140625" style="5" customWidth="1"/>
    <col min="5897" max="5897" width="6.6640625" style="5" customWidth="1"/>
    <col min="5898" max="6144" width="8.88671875" style="5"/>
    <col min="6145" max="6145" width="9" style="5" customWidth="1"/>
    <col min="6146" max="6146" width="10.88671875" style="5" customWidth="1"/>
    <col min="6147" max="6147" width="20.33203125" style="5" customWidth="1"/>
    <col min="6148" max="6148" width="6.33203125" style="5" customWidth="1"/>
    <col min="6149" max="6149" width="10" style="5" customWidth="1"/>
    <col min="6150" max="6150" width="9.88671875" style="5" customWidth="1"/>
    <col min="6151" max="6151" width="7.44140625" style="5" customWidth="1"/>
    <col min="6152" max="6152" width="9.44140625" style="5" customWidth="1"/>
    <col min="6153" max="6153" width="6.6640625" style="5" customWidth="1"/>
    <col min="6154" max="6400" width="8.88671875" style="5"/>
    <col min="6401" max="6401" width="9" style="5" customWidth="1"/>
    <col min="6402" max="6402" width="10.88671875" style="5" customWidth="1"/>
    <col min="6403" max="6403" width="20.33203125" style="5" customWidth="1"/>
    <col min="6404" max="6404" width="6.33203125" style="5" customWidth="1"/>
    <col min="6405" max="6405" width="10" style="5" customWidth="1"/>
    <col min="6406" max="6406" width="9.88671875" style="5" customWidth="1"/>
    <col min="6407" max="6407" width="7.44140625" style="5" customWidth="1"/>
    <col min="6408" max="6408" width="9.44140625" style="5" customWidth="1"/>
    <col min="6409" max="6409" width="6.6640625" style="5" customWidth="1"/>
    <col min="6410" max="6656" width="8.88671875" style="5"/>
    <col min="6657" max="6657" width="9" style="5" customWidth="1"/>
    <col min="6658" max="6658" width="10.88671875" style="5" customWidth="1"/>
    <col min="6659" max="6659" width="20.33203125" style="5" customWidth="1"/>
    <col min="6660" max="6660" width="6.33203125" style="5" customWidth="1"/>
    <col min="6661" max="6661" width="10" style="5" customWidth="1"/>
    <col min="6662" max="6662" width="9.88671875" style="5" customWidth="1"/>
    <col min="6663" max="6663" width="7.44140625" style="5" customWidth="1"/>
    <col min="6664" max="6664" width="9.44140625" style="5" customWidth="1"/>
    <col min="6665" max="6665" width="6.6640625" style="5" customWidth="1"/>
    <col min="6666" max="6912" width="8.88671875" style="5"/>
    <col min="6913" max="6913" width="9" style="5" customWidth="1"/>
    <col min="6914" max="6914" width="10.88671875" style="5" customWidth="1"/>
    <col min="6915" max="6915" width="20.33203125" style="5" customWidth="1"/>
    <col min="6916" max="6916" width="6.33203125" style="5" customWidth="1"/>
    <col min="6917" max="6917" width="10" style="5" customWidth="1"/>
    <col min="6918" max="6918" width="9.88671875" style="5" customWidth="1"/>
    <col min="6919" max="6919" width="7.44140625" style="5" customWidth="1"/>
    <col min="6920" max="6920" width="9.44140625" style="5" customWidth="1"/>
    <col min="6921" max="6921" width="6.6640625" style="5" customWidth="1"/>
    <col min="6922" max="7168" width="8.88671875" style="5"/>
    <col min="7169" max="7169" width="9" style="5" customWidth="1"/>
    <col min="7170" max="7170" width="10.88671875" style="5" customWidth="1"/>
    <col min="7171" max="7171" width="20.33203125" style="5" customWidth="1"/>
    <col min="7172" max="7172" width="6.33203125" style="5" customWidth="1"/>
    <col min="7173" max="7173" width="10" style="5" customWidth="1"/>
    <col min="7174" max="7174" width="9.88671875" style="5" customWidth="1"/>
    <col min="7175" max="7175" width="7.44140625" style="5" customWidth="1"/>
    <col min="7176" max="7176" width="9.44140625" style="5" customWidth="1"/>
    <col min="7177" max="7177" width="6.6640625" style="5" customWidth="1"/>
    <col min="7178" max="7424" width="8.88671875" style="5"/>
    <col min="7425" max="7425" width="9" style="5" customWidth="1"/>
    <col min="7426" max="7426" width="10.88671875" style="5" customWidth="1"/>
    <col min="7427" max="7427" width="20.33203125" style="5" customWidth="1"/>
    <col min="7428" max="7428" width="6.33203125" style="5" customWidth="1"/>
    <col min="7429" max="7429" width="10" style="5" customWidth="1"/>
    <col min="7430" max="7430" width="9.88671875" style="5" customWidth="1"/>
    <col min="7431" max="7431" width="7.44140625" style="5" customWidth="1"/>
    <col min="7432" max="7432" width="9.44140625" style="5" customWidth="1"/>
    <col min="7433" max="7433" width="6.6640625" style="5" customWidth="1"/>
    <col min="7434" max="7680" width="8.88671875" style="5"/>
    <col min="7681" max="7681" width="9" style="5" customWidth="1"/>
    <col min="7682" max="7682" width="10.88671875" style="5" customWidth="1"/>
    <col min="7683" max="7683" width="20.33203125" style="5" customWidth="1"/>
    <col min="7684" max="7684" width="6.33203125" style="5" customWidth="1"/>
    <col min="7685" max="7685" width="10" style="5" customWidth="1"/>
    <col min="7686" max="7686" width="9.88671875" style="5" customWidth="1"/>
    <col min="7687" max="7687" width="7.44140625" style="5" customWidth="1"/>
    <col min="7688" max="7688" width="9.44140625" style="5" customWidth="1"/>
    <col min="7689" max="7689" width="6.6640625" style="5" customWidth="1"/>
    <col min="7690" max="7936" width="8.88671875" style="5"/>
    <col min="7937" max="7937" width="9" style="5" customWidth="1"/>
    <col min="7938" max="7938" width="10.88671875" style="5" customWidth="1"/>
    <col min="7939" max="7939" width="20.33203125" style="5" customWidth="1"/>
    <col min="7940" max="7940" width="6.33203125" style="5" customWidth="1"/>
    <col min="7941" max="7941" width="10" style="5" customWidth="1"/>
    <col min="7942" max="7942" width="9.88671875" style="5" customWidth="1"/>
    <col min="7943" max="7943" width="7.44140625" style="5" customWidth="1"/>
    <col min="7944" max="7944" width="9.44140625" style="5" customWidth="1"/>
    <col min="7945" max="7945" width="6.6640625" style="5" customWidth="1"/>
    <col min="7946" max="8192" width="8.88671875" style="5"/>
    <col min="8193" max="8193" width="9" style="5" customWidth="1"/>
    <col min="8194" max="8194" width="10.88671875" style="5" customWidth="1"/>
    <col min="8195" max="8195" width="20.33203125" style="5" customWidth="1"/>
    <col min="8196" max="8196" width="6.33203125" style="5" customWidth="1"/>
    <col min="8197" max="8197" width="10" style="5" customWidth="1"/>
    <col min="8198" max="8198" width="9.88671875" style="5" customWidth="1"/>
    <col min="8199" max="8199" width="7.44140625" style="5" customWidth="1"/>
    <col min="8200" max="8200" width="9.44140625" style="5" customWidth="1"/>
    <col min="8201" max="8201" width="6.6640625" style="5" customWidth="1"/>
    <col min="8202" max="8448" width="8.88671875" style="5"/>
    <col min="8449" max="8449" width="9" style="5" customWidth="1"/>
    <col min="8450" max="8450" width="10.88671875" style="5" customWidth="1"/>
    <col min="8451" max="8451" width="20.33203125" style="5" customWidth="1"/>
    <col min="8452" max="8452" width="6.33203125" style="5" customWidth="1"/>
    <col min="8453" max="8453" width="10" style="5" customWidth="1"/>
    <col min="8454" max="8454" width="9.88671875" style="5" customWidth="1"/>
    <col min="8455" max="8455" width="7.44140625" style="5" customWidth="1"/>
    <col min="8456" max="8456" width="9.44140625" style="5" customWidth="1"/>
    <col min="8457" max="8457" width="6.6640625" style="5" customWidth="1"/>
    <col min="8458" max="8704" width="8.88671875" style="5"/>
    <col min="8705" max="8705" width="9" style="5" customWidth="1"/>
    <col min="8706" max="8706" width="10.88671875" style="5" customWidth="1"/>
    <col min="8707" max="8707" width="20.33203125" style="5" customWidth="1"/>
    <col min="8708" max="8708" width="6.33203125" style="5" customWidth="1"/>
    <col min="8709" max="8709" width="10" style="5" customWidth="1"/>
    <col min="8710" max="8710" width="9.88671875" style="5" customWidth="1"/>
    <col min="8711" max="8711" width="7.44140625" style="5" customWidth="1"/>
    <col min="8712" max="8712" width="9.44140625" style="5" customWidth="1"/>
    <col min="8713" max="8713" width="6.6640625" style="5" customWidth="1"/>
    <col min="8714" max="8960" width="8.88671875" style="5"/>
    <col min="8961" max="8961" width="9" style="5" customWidth="1"/>
    <col min="8962" max="8962" width="10.88671875" style="5" customWidth="1"/>
    <col min="8963" max="8963" width="20.33203125" style="5" customWidth="1"/>
    <col min="8964" max="8964" width="6.33203125" style="5" customWidth="1"/>
    <col min="8965" max="8965" width="10" style="5" customWidth="1"/>
    <col min="8966" max="8966" width="9.88671875" style="5" customWidth="1"/>
    <col min="8967" max="8967" width="7.44140625" style="5" customWidth="1"/>
    <col min="8968" max="8968" width="9.44140625" style="5" customWidth="1"/>
    <col min="8969" max="8969" width="6.6640625" style="5" customWidth="1"/>
    <col min="8970" max="9216" width="8.88671875" style="5"/>
    <col min="9217" max="9217" width="9" style="5" customWidth="1"/>
    <col min="9218" max="9218" width="10.88671875" style="5" customWidth="1"/>
    <col min="9219" max="9219" width="20.33203125" style="5" customWidth="1"/>
    <col min="9220" max="9220" width="6.33203125" style="5" customWidth="1"/>
    <col min="9221" max="9221" width="10" style="5" customWidth="1"/>
    <col min="9222" max="9222" width="9.88671875" style="5" customWidth="1"/>
    <col min="9223" max="9223" width="7.44140625" style="5" customWidth="1"/>
    <col min="9224" max="9224" width="9.44140625" style="5" customWidth="1"/>
    <col min="9225" max="9225" width="6.6640625" style="5" customWidth="1"/>
    <col min="9226" max="9472" width="8.88671875" style="5"/>
    <col min="9473" max="9473" width="9" style="5" customWidth="1"/>
    <col min="9474" max="9474" width="10.88671875" style="5" customWidth="1"/>
    <col min="9475" max="9475" width="20.33203125" style="5" customWidth="1"/>
    <col min="9476" max="9476" width="6.33203125" style="5" customWidth="1"/>
    <col min="9477" max="9477" width="10" style="5" customWidth="1"/>
    <col min="9478" max="9478" width="9.88671875" style="5" customWidth="1"/>
    <col min="9479" max="9479" width="7.44140625" style="5" customWidth="1"/>
    <col min="9480" max="9480" width="9.44140625" style="5" customWidth="1"/>
    <col min="9481" max="9481" width="6.6640625" style="5" customWidth="1"/>
    <col min="9482" max="9728" width="8.88671875" style="5"/>
    <col min="9729" max="9729" width="9" style="5" customWidth="1"/>
    <col min="9730" max="9730" width="10.88671875" style="5" customWidth="1"/>
    <col min="9731" max="9731" width="20.33203125" style="5" customWidth="1"/>
    <col min="9732" max="9732" width="6.33203125" style="5" customWidth="1"/>
    <col min="9733" max="9733" width="10" style="5" customWidth="1"/>
    <col min="9734" max="9734" width="9.88671875" style="5" customWidth="1"/>
    <col min="9735" max="9735" width="7.44140625" style="5" customWidth="1"/>
    <col min="9736" max="9736" width="9.44140625" style="5" customWidth="1"/>
    <col min="9737" max="9737" width="6.6640625" style="5" customWidth="1"/>
    <col min="9738" max="9984" width="8.88671875" style="5"/>
    <col min="9985" max="9985" width="9" style="5" customWidth="1"/>
    <col min="9986" max="9986" width="10.88671875" style="5" customWidth="1"/>
    <col min="9987" max="9987" width="20.33203125" style="5" customWidth="1"/>
    <col min="9988" max="9988" width="6.33203125" style="5" customWidth="1"/>
    <col min="9989" max="9989" width="10" style="5" customWidth="1"/>
    <col min="9990" max="9990" width="9.88671875" style="5" customWidth="1"/>
    <col min="9991" max="9991" width="7.44140625" style="5" customWidth="1"/>
    <col min="9992" max="9992" width="9.44140625" style="5" customWidth="1"/>
    <col min="9993" max="9993" width="6.6640625" style="5" customWidth="1"/>
    <col min="9994" max="10240" width="8.88671875" style="5"/>
    <col min="10241" max="10241" width="9" style="5" customWidth="1"/>
    <col min="10242" max="10242" width="10.88671875" style="5" customWidth="1"/>
    <col min="10243" max="10243" width="20.33203125" style="5" customWidth="1"/>
    <col min="10244" max="10244" width="6.33203125" style="5" customWidth="1"/>
    <col min="10245" max="10245" width="10" style="5" customWidth="1"/>
    <col min="10246" max="10246" width="9.88671875" style="5" customWidth="1"/>
    <col min="10247" max="10247" width="7.44140625" style="5" customWidth="1"/>
    <col min="10248" max="10248" width="9.44140625" style="5" customWidth="1"/>
    <col min="10249" max="10249" width="6.6640625" style="5" customWidth="1"/>
    <col min="10250" max="10496" width="8.88671875" style="5"/>
    <col min="10497" max="10497" width="9" style="5" customWidth="1"/>
    <col min="10498" max="10498" width="10.88671875" style="5" customWidth="1"/>
    <col min="10499" max="10499" width="20.33203125" style="5" customWidth="1"/>
    <col min="10500" max="10500" width="6.33203125" style="5" customWidth="1"/>
    <col min="10501" max="10501" width="10" style="5" customWidth="1"/>
    <col min="10502" max="10502" width="9.88671875" style="5" customWidth="1"/>
    <col min="10503" max="10503" width="7.44140625" style="5" customWidth="1"/>
    <col min="10504" max="10504" width="9.44140625" style="5" customWidth="1"/>
    <col min="10505" max="10505" width="6.6640625" style="5" customWidth="1"/>
    <col min="10506" max="10752" width="8.88671875" style="5"/>
    <col min="10753" max="10753" width="9" style="5" customWidth="1"/>
    <col min="10754" max="10754" width="10.88671875" style="5" customWidth="1"/>
    <col min="10755" max="10755" width="20.33203125" style="5" customWidth="1"/>
    <col min="10756" max="10756" width="6.33203125" style="5" customWidth="1"/>
    <col min="10757" max="10757" width="10" style="5" customWidth="1"/>
    <col min="10758" max="10758" width="9.88671875" style="5" customWidth="1"/>
    <col min="10759" max="10759" width="7.44140625" style="5" customWidth="1"/>
    <col min="10760" max="10760" width="9.44140625" style="5" customWidth="1"/>
    <col min="10761" max="10761" width="6.6640625" style="5" customWidth="1"/>
    <col min="10762" max="11008" width="8.88671875" style="5"/>
    <col min="11009" max="11009" width="9" style="5" customWidth="1"/>
    <col min="11010" max="11010" width="10.88671875" style="5" customWidth="1"/>
    <col min="11011" max="11011" width="20.33203125" style="5" customWidth="1"/>
    <col min="11012" max="11012" width="6.33203125" style="5" customWidth="1"/>
    <col min="11013" max="11013" width="10" style="5" customWidth="1"/>
    <col min="11014" max="11014" width="9.88671875" style="5" customWidth="1"/>
    <col min="11015" max="11015" width="7.44140625" style="5" customWidth="1"/>
    <col min="11016" max="11016" width="9.44140625" style="5" customWidth="1"/>
    <col min="11017" max="11017" width="6.6640625" style="5" customWidth="1"/>
    <col min="11018" max="11264" width="8.88671875" style="5"/>
    <col min="11265" max="11265" width="9" style="5" customWidth="1"/>
    <col min="11266" max="11266" width="10.88671875" style="5" customWidth="1"/>
    <col min="11267" max="11267" width="20.33203125" style="5" customWidth="1"/>
    <col min="11268" max="11268" width="6.33203125" style="5" customWidth="1"/>
    <col min="11269" max="11269" width="10" style="5" customWidth="1"/>
    <col min="11270" max="11270" width="9.88671875" style="5" customWidth="1"/>
    <col min="11271" max="11271" width="7.44140625" style="5" customWidth="1"/>
    <col min="11272" max="11272" width="9.44140625" style="5" customWidth="1"/>
    <col min="11273" max="11273" width="6.6640625" style="5" customWidth="1"/>
    <col min="11274" max="11520" width="8.88671875" style="5"/>
    <col min="11521" max="11521" width="9" style="5" customWidth="1"/>
    <col min="11522" max="11522" width="10.88671875" style="5" customWidth="1"/>
    <col min="11523" max="11523" width="20.33203125" style="5" customWidth="1"/>
    <col min="11524" max="11524" width="6.33203125" style="5" customWidth="1"/>
    <col min="11525" max="11525" width="10" style="5" customWidth="1"/>
    <col min="11526" max="11526" width="9.88671875" style="5" customWidth="1"/>
    <col min="11527" max="11527" width="7.44140625" style="5" customWidth="1"/>
    <col min="11528" max="11528" width="9.44140625" style="5" customWidth="1"/>
    <col min="11529" max="11529" width="6.6640625" style="5" customWidth="1"/>
    <col min="11530" max="11776" width="8.88671875" style="5"/>
    <col min="11777" max="11777" width="9" style="5" customWidth="1"/>
    <col min="11778" max="11778" width="10.88671875" style="5" customWidth="1"/>
    <col min="11779" max="11779" width="20.33203125" style="5" customWidth="1"/>
    <col min="11780" max="11780" width="6.33203125" style="5" customWidth="1"/>
    <col min="11781" max="11781" width="10" style="5" customWidth="1"/>
    <col min="11782" max="11782" width="9.88671875" style="5" customWidth="1"/>
    <col min="11783" max="11783" width="7.44140625" style="5" customWidth="1"/>
    <col min="11784" max="11784" width="9.44140625" style="5" customWidth="1"/>
    <col min="11785" max="11785" width="6.6640625" style="5" customWidth="1"/>
    <col min="11786" max="12032" width="8.88671875" style="5"/>
    <col min="12033" max="12033" width="9" style="5" customWidth="1"/>
    <col min="12034" max="12034" width="10.88671875" style="5" customWidth="1"/>
    <col min="12035" max="12035" width="20.33203125" style="5" customWidth="1"/>
    <col min="12036" max="12036" width="6.33203125" style="5" customWidth="1"/>
    <col min="12037" max="12037" width="10" style="5" customWidth="1"/>
    <col min="12038" max="12038" width="9.88671875" style="5" customWidth="1"/>
    <col min="12039" max="12039" width="7.44140625" style="5" customWidth="1"/>
    <col min="12040" max="12040" width="9.44140625" style="5" customWidth="1"/>
    <col min="12041" max="12041" width="6.6640625" style="5" customWidth="1"/>
    <col min="12042" max="12288" width="8.88671875" style="5"/>
    <col min="12289" max="12289" width="9" style="5" customWidth="1"/>
    <col min="12290" max="12290" width="10.88671875" style="5" customWidth="1"/>
    <col min="12291" max="12291" width="20.33203125" style="5" customWidth="1"/>
    <col min="12292" max="12292" width="6.33203125" style="5" customWidth="1"/>
    <col min="12293" max="12293" width="10" style="5" customWidth="1"/>
    <col min="12294" max="12294" width="9.88671875" style="5" customWidth="1"/>
    <col min="12295" max="12295" width="7.44140625" style="5" customWidth="1"/>
    <col min="12296" max="12296" width="9.44140625" style="5" customWidth="1"/>
    <col min="12297" max="12297" width="6.6640625" style="5" customWidth="1"/>
    <col min="12298" max="12544" width="8.88671875" style="5"/>
    <col min="12545" max="12545" width="9" style="5" customWidth="1"/>
    <col min="12546" max="12546" width="10.88671875" style="5" customWidth="1"/>
    <col min="12547" max="12547" width="20.33203125" style="5" customWidth="1"/>
    <col min="12548" max="12548" width="6.33203125" style="5" customWidth="1"/>
    <col min="12549" max="12549" width="10" style="5" customWidth="1"/>
    <col min="12550" max="12550" width="9.88671875" style="5" customWidth="1"/>
    <col min="12551" max="12551" width="7.44140625" style="5" customWidth="1"/>
    <col min="12552" max="12552" width="9.44140625" style="5" customWidth="1"/>
    <col min="12553" max="12553" width="6.6640625" style="5" customWidth="1"/>
    <col min="12554" max="12800" width="8.88671875" style="5"/>
    <col min="12801" max="12801" width="9" style="5" customWidth="1"/>
    <col min="12802" max="12802" width="10.88671875" style="5" customWidth="1"/>
    <col min="12803" max="12803" width="20.33203125" style="5" customWidth="1"/>
    <col min="12804" max="12804" width="6.33203125" style="5" customWidth="1"/>
    <col min="12805" max="12805" width="10" style="5" customWidth="1"/>
    <col min="12806" max="12806" width="9.88671875" style="5" customWidth="1"/>
    <col min="12807" max="12807" width="7.44140625" style="5" customWidth="1"/>
    <col min="12808" max="12808" width="9.44140625" style="5" customWidth="1"/>
    <col min="12809" max="12809" width="6.6640625" style="5" customWidth="1"/>
    <col min="12810" max="13056" width="8.88671875" style="5"/>
    <col min="13057" max="13057" width="9" style="5" customWidth="1"/>
    <col min="13058" max="13058" width="10.88671875" style="5" customWidth="1"/>
    <col min="13059" max="13059" width="20.33203125" style="5" customWidth="1"/>
    <col min="13060" max="13060" width="6.33203125" style="5" customWidth="1"/>
    <col min="13061" max="13061" width="10" style="5" customWidth="1"/>
    <col min="13062" max="13062" width="9.88671875" style="5" customWidth="1"/>
    <col min="13063" max="13063" width="7.44140625" style="5" customWidth="1"/>
    <col min="13064" max="13064" width="9.44140625" style="5" customWidth="1"/>
    <col min="13065" max="13065" width="6.6640625" style="5" customWidth="1"/>
    <col min="13066" max="13312" width="8.88671875" style="5"/>
    <col min="13313" max="13313" width="9" style="5" customWidth="1"/>
    <col min="13314" max="13314" width="10.88671875" style="5" customWidth="1"/>
    <col min="13315" max="13315" width="20.33203125" style="5" customWidth="1"/>
    <col min="13316" max="13316" width="6.33203125" style="5" customWidth="1"/>
    <col min="13317" max="13317" width="10" style="5" customWidth="1"/>
    <col min="13318" max="13318" width="9.88671875" style="5" customWidth="1"/>
    <col min="13319" max="13319" width="7.44140625" style="5" customWidth="1"/>
    <col min="13320" max="13320" width="9.44140625" style="5" customWidth="1"/>
    <col min="13321" max="13321" width="6.6640625" style="5" customWidth="1"/>
    <col min="13322" max="13568" width="8.88671875" style="5"/>
    <col min="13569" max="13569" width="9" style="5" customWidth="1"/>
    <col min="13570" max="13570" width="10.88671875" style="5" customWidth="1"/>
    <col min="13571" max="13571" width="20.33203125" style="5" customWidth="1"/>
    <col min="13572" max="13572" width="6.33203125" style="5" customWidth="1"/>
    <col min="13573" max="13573" width="10" style="5" customWidth="1"/>
    <col min="13574" max="13574" width="9.88671875" style="5" customWidth="1"/>
    <col min="13575" max="13575" width="7.44140625" style="5" customWidth="1"/>
    <col min="13576" max="13576" width="9.44140625" style="5" customWidth="1"/>
    <col min="13577" max="13577" width="6.6640625" style="5" customWidth="1"/>
    <col min="13578" max="13824" width="8.88671875" style="5"/>
    <col min="13825" max="13825" width="9" style="5" customWidth="1"/>
    <col min="13826" max="13826" width="10.88671875" style="5" customWidth="1"/>
    <col min="13827" max="13827" width="20.33203125" style="5" customWidth="1"/>
    <col min="13828" max="13828" width="6.33203125" style="5" customWidth="1"/>
    <col min="13829" max="13829" width="10" style="5" customWidth="1"/>
    <col min="13830" max="13830" width="9.88671875" style="5" customWidth="1"/>
    <col min="13831" max="13831" width="7.44140625" style="5" customWidth="1"/>
    <col min="13832" max="13832" width="9.44140625" style="5" customWidth="1"/>
    <col min="13833" max="13833" width="6.6640625" style="5" customWidth="1"/>
    <col min="13834" max="14080" width="8.88671875" style="5"/>
    <col min="14081" max="14081" width="9" style="5" customWidth="1"/>
    <col min="14082" max="14082" width="10.88671875" style="5" customWidth="1"/>
    <col min="14083" max="14083" width="20.33203125" style="5" customWidth="1"/>
    <col min="14084" max="14084" width="6.33203125" style="5" customWidth="1"/>
    <col min="14085" max="14085" width="10" style="5" customWidth="1"/>
    <col min="14086" max="14086" width="9.88671875" style="5" customWidth="1"/>
    <col min="14087" max="14087" width="7.44140625" style="5" customWidth="1"/>
    <col min="14088" max="14088" width="9.44140625" style="5" customWidth="1"/>
    <col min="14089" max="14089" width="6.6640625" style="5" customWidth="1"/>
    <col min="14090" max="14336" width="8.88671875" style="5"/>
    <col min="14337" max="14337" width="9" style="5" customWidth="1"/>
    <col min="14338" max="14338" width="10.88671875" style="5" customWidth="1"/>
    <col min="14339" max="14339" width="20.33203125" style="5" customWidth="1"/>
    <col min="14340" max="14340" width="6.33203125" style="5" customWidth="1"/>
    <col min="14341" max="14341" width="10" style="5" customWidth="1"/>
    <col min="14342" max="14342" width="9.88671875" style="5" customWidth="1"/>
    <col min="14343" max="14343" width="7.44140625" style="5" customWidth="1"/>
    <col min="14344" max="14344" width="9.44140625" style="5" customWidth="1"/>
    <col min="14345" max="14345" width="6.6640625" style="5" customWidth="1"/>
    <col min="14346" max="14592" width="8.88671875" style="5"/>
    <col min="14593" max="14593" width="9" style="5" customWidth="1"/>
    <col min="14594" max="14594" width="10.88671875" style="5" customWidth="1"/>
    <col min="14595" max="14595" width="20.33203125" style="5" customWidth="1"/>
    <col min="14596" max="14596" width="6.33203125" style="5" customWidth="1"/>
    <col min="14597" max="14597" width="10" style="5" customWidth="1"/>
    <col min="14598" max="14598" width="9.88671875" style="5" customWidth="1"/>
    <col min="14599" max="14599" width="7.44140625" style="5" customWidth="1"/>
    <col min="14600" max="14600" width="9.44140625" style="5" customWidth="1"/>
    <col min="14601" max="14601" width="6.6640625" style="5" customWidth="1"/>
    <col min="14602" max="14848" width="8.88671875" style="5"/>
    <col min="14849" max="14849" width="9" style="5" customWidth="1"/>
    <col min="14850" max="14850" width="10.88671875" style="5" customWidth="1"/>
    <col min="14851" max="14851" width="20.33203125" style="5" customWidth="1"/>
    <col min="14852" max="14852" width="6.33203125" style="5" customWidth="1"/>
    <col min="14853" max="14853" width="10" style="5" customWidth="1"/>
    <col min="14854" max="14854" width="9.88671875" style="5" customWidth="1"/>
    <col min="14855" max="14855" width="7.44140625" style="5" customWidth="1"/>
    <col min="14856" max="14856" width="9.44140625" style="5" customWidth="1"/>
    <col min="14857" max="14857" width="6.6640625" style="5" customWidth="1"/>
    <col min="14858" max="15104" width="8.88671875" style="5"/>
    <col min="15105" max="15105" width="9" style="5" customWidth="1"/>
    <col min="15106" max="15106" width="10.88671875" style="5" customWidth="1"/>
    <col min="15107" max="15107" width="20.33203125" style="5" customWidth="1"/>
    <col min="15108" max="15108" width="6.33203125" style="5" customWidth="1"/>
    <col min="15109" max="15109" width="10" style="5" customWidth="1"/>
    <col min="15110" max="15110" width="9.88671875" style="5" customWidth="1"/>
    <col min="15111" max="15111" width="7.44140625" style="5" customWidth="1"/>
    <col min="15112" max="15112" width="9.44140625" style="5" customWidth="1"/>
    <col min="15113" max="15113" width="6.6640625" style="5" customWidth="1"/>
    <col min="15114" max="15360" width="8.88671875" style="5"/>
    <col min="15361" max="15361" width="9" style="5" customWidth="1"/>
    <col min="15362" max="15362" width="10.88671875" style="5" customWidth="1"/>
    <col min="15363" max="15363" width="20.33203125" style="5" customWidth="1"/>
    <col min="15364" max="15364" width="6.33203125" style="5" customWidth="1"/>
    <col min="15365" max="15365" width="10" style="5" customWidth="1"/>
    <col min="15366" max="15366" width="9.88671875" style="5" customWidth="1"/>
    <col min="15367" max="15367" width="7.44140625" style="5" customWidth="1"/>
    <col min="15368" max="15368" width="9.44140625" style="5" customWidth="1"/>
    <col min="15369" max="15369" width="6.6640625" style="5" customWidth="1"/>
    <col min="15370" max="15616" width="8.88671875" style="5"/>
    <col min="15617" max="15617" width="9" style="5" customWidth="1"/>
    <col min="15618" max="15618" width="10.88671875" style="5" customWidth="1"/>
    <col min="15619" max="15619" width="20.33203125" style="5" customWidth="1"/>
    <col min="15620" max="15620" width="6.33203125" style="5" customWidth="1"/>
    <col min="15621" max="15621" width="10" style="5" customWidth="1"/>
    <col min="15622" max="15622" width="9.88671875" style="5" customWidth="1"/>
    <col min="15623" max="15623" width="7.44140625" style="5" customWidth="1"/>
    <col min="15624" max="15624" width="9.44140625" style="5" customWidth="1"/>
    <col min="15625" max="15625" width="6.6640625" style="5" customWidth="1"/>
    <col min="15626" max="15872" width="8.88671875" style="5"/>
    <col min="15873" max="15873" width="9" style="5" customWidth="1"/>
    <col min="15874" max="15874" width="10.88671875" style="5" customWidth="1"/>
    <col min="15875" max="15875" width="20.33203125" style="5" customWidth="1"/>
    <col min="15876" max="15876" width="6.33203125" style="5" customWidth="1"/>
    <col min="15877" max="15877" width="10" style="5" customWidth="1"/>
    <col min="15878" max="15878" width="9.88671875" style="5" customWidth="1"/>
    <col min="15879" max="15879" width="7.44140625" style="5" customWidth="1"/>
    <col min="15880" max="15880" width="9.44140625" style="5" customWidth="1"/>
    <col min="15881" max="15881" width="6.6640625" style="5" customWidth="1"/>
    <col min="15882" max="16128" width="8.88671875" style="5"/>
    <col min="16129" max="16129" width="9" style="5" customWidth="1"/>
    <col min="16130" max="16130" width="10.88671875" style="5" customWidth="1"/>
    <col min="16131" max="16131" width="20.33203125" style="5" customWidth="1"/>
    <col min="16132" max="16132" width="6.33203125" style="5" customWidth="1"/>
    <col min="16133" max="16133" width="10" style="5" customWidth="1"/>
    <col min="16134" max="16134" width="9.88671875" style="5" customWidth="1"/>
    <col min="16135" max="16135" width="7.44140625" style="5" customWidth="1"/>
    <col min="16136" max="16136" width="9.44140625" style="5" customWidth="1"/>
    <col min="16137" max="16137" width="6.6640625" style="5" customWidth="1"/>
    <col min="16138" max="16384" width="8.88671875" style="5"/>
  </cols>
  <sheetData>
    <row r="1" spans="1:11" x14ac:dyDescent="0.25">
      <c r="A1" s="112"/>
      <c r="B1" s="112"/>
      <c r="C1" s="112"/>
      <c r="D1" s="112"/>
      <c r="E1" s="112"/>
      <c r="F1" s="112"/>
      <c r="G1" s="112"/>
      <c r="H1" s="112"/>
      <c r="I1" s="112"/>
    </row>
    <row r="2" spans="1:11" ht="21" x14ac:dyDescent="0.4">
      <c r="A2" s="113" t="s">
        <v>50</v>
      </c>
      <c r="B2" s="113"/>
      <c r="C2" s="113"/>
      <c r="D2" s="113"/>
      <c r="E2" s="113"/>
      <c r="F2" s="113"/>
      <c r="G2" s="113"/>
      <c r="H2" s="113"/>
      <c r="I2" s="113"/>
    </row>
    <row r="3" spans="1:11" x14ac:dyDescent="0.25">
      <c r="A3" s="112"/>
      <c r="B3" s="112"/>
      <c r="C3" s="112"/>
      <c r="D3" s="112"/>
      <c r="E3" s="112"/>
      <c r="F3" s="112"/>
      <c r="G3" s="112"/>
      <c r="H3" s="112"/>
      <c r="I3" s="112"/>
    </row>
    <row r="4" spans="1:11" x14ac:dyDescent="0.25">
      <c r="A4" s="31" t="s">
        <v>51</v>
      </c>
      <c r="B4" s="114" t="s">
        <v>52</v>
      </c>
      <c r="C4" s="114"/>
      <c r="D4" s="12"/>
      <c r="E4" s="12"/>
      <c r="F4" s="12"/>
      <c r="G4" s="12"/>
      <c r="H4" s="12"/>
      <c r="I4" s="12"/>
    </row>
    <row r="5" spans="1:11" x14ac:dyDescent="0.25">
      <c r="A5" s="112"/>
      <c r="B5" s="112"/>
      <c r="C5" s="112"/>
      <c r="D5" s="112"/>
      <c r="E5" s="112"/>
      <c r="F5" s="112"/>
      <c r="G5" s="112"/>
      <c r="H5" s="112"/>
      <c r="I5" s="112"/>
    </row>
    <row r="6" spans="1:11" x14ac:dyDescent="0.25">
      <c r="A6" s="111" t="s">
        <v>53</v>
      </c>
      <c r="B6" s="111"/>
      <c r="C6" s="32" t="s">
        <v>54</v>
      </c>
      <c r="D6" s="111"/>
      <c r="E6" s="111"/>
      <c r="F6" s="111"/>
      <c r="G6" s="111"/>
      <c r="H6" s="111"/>
      <c r="I6" s="111"/>
    </row>
    <row r="7" spans="1:11" x14ac:dyDescent="0.25">
      <c r="A7" s="112"/>
      <c r="B7" s="112"/>
      <c r="C7" s="112"/>
      <c r="D7" s="112"/>
      <c r="E7" s="112"/>
      <c r="F7" s="112"/>
      <c r="G7" s="112"/>
      <c r="H7" s="112"/>
      <c r="I7" s="112"/>
    </row>
    <row r="8" spans="1:11" x14ac:dyDescent="0.25">
      <c r="A8" s="111" t="s">
        <v>55</v>
      </c>
      <c r="B8" s="111"/>
      <c r="C8" s="33" t="s">
        <v>56</v>
      </c>
      <c r="D8" s="34" t="s">
        <v>57</v>
      </c>
      <c r="E8" s="35" t="s">
        <v>58</v>
      </c>
      <c r="F8" s="34"/>
      <c r="G8" s="34"/>
      <c r="H8" s="34"/>
      <c r="I8" s="34"/>
    </row>
    <row r="9" spans="1:11" x14ac:dyDescent="0.25">
      <c r="A9" s="112"/>
      <c r="B9" s="112"/>
      <c r="C9" s="112"/>
      <c r="D9" s="112"/>
      <c r="E9" s="112"/>
      <c r="F9" s="112"/>
      <c r="G9" s="112"/>
      <c r="H9" s="112"/>
      <c r="I9" s="112"/>
    </row>
    <row r="10" spans="1:11" ht="26.4" x14ac:dyDescent="0.25">
      <c r="A10" s="111" t="s">
        <v>59</v>
      </c>
      <c r="B10" s="111"/>
      <c r="C10" s="33"/>
      <c r="D10" s="34" t="s">
        <v>60</v>
      </c>
      <c r="E10" s="34"/>
      <c r="F10" s="34"/>
      <c r="G10" s="32" t="s">
        <v>54</v>
      </c>
      <c r="H10" s="34"/>
      <c r="I10" s="34"/>
      <c r="K10" s="8" t="s">
        <v>61</v>
      </c>
    </row>
    <row r="11" spans="1:11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K11" s="7">
        <f>SUM(K17:K64)</f>
        <v>669.78000000000009</v>
      </c>
    </row>
    <row r="12" spans="1:11" x14ac:dyDescent="0.25">
      <c r="A12" s="31"/>
      <c r="B12" s="36"/>
      <c r="C12" s="36"/>
      <c r="D12" s="111"/>
      <c r="E12" s="111"/>
      <c r="F12" s="111"/>
      <c r="G12" s="111"/>
      <c r="H12" s="111"/>
      <c r="I12" s="111"/>
    </row>
    <row r="13" spans="1:11" x14ac:dyDescent="0.25">
      <c r="A13" s="112"/>
      <c r="B13" s="112"/>
      <c r="C13" s="112"/>
      <c r="D13" s="112"/>
      <c r="E13" s="112"/>
      <c r="F13" s="112"/>
      <c r="G13" s="112"/>
      <c r="H13" s="112"/>
      <c r="I13" s="112"/>
    </row>
    <row r="14" spans="1:11" x14ac:dyDescent="0.25">
      <c r="A14" s="115"/>
      <c r="B14" s="115"/>
      <c r="C14" s="115"/>
      <c r="D14" s="115"/>
      <c r="E14" s="115"/>
      <c r="F14" s="115"/>
      <c r="G14" s="115"/>
      <c r="H14" s="115"/>
      <c r="I14" s="115"/>
    </row>
    <row r="15" spans="1:11" x14ac:dyDescent="0.25">
      <c r="A15" s="116" t="s">
        <v>62</v>
      </c>
      <c r="B15" s="117"/>
      <c r="C15" s="118" t="s">
        <v>63</v>
      </c>
      <c r="D15" s="119"/>
      <c r="E15" s="116" t="s">
        <v>64</v>
      </c>
      <c r="F15" s="117"/>
      <c r="G15" s="122" t="s">
        <v>65</v>
      </c>
      <c r="H15" s="124" t="s">
        <v>66</v>
      </c>
      <c r="I15" s="122" t="s">
        <v>67</v>
      </c>
      <c r="J15" s="128" t="s">
        <v>68</v>
      </c>
      <c r="K15" s="129"/>
    </row>
    <row r="16" spans="1:11" ht="26.4" x14ac:dyDescent="0.25">
      <c r="A16" s="37" t="s">
        <v>62</v>
      </c>
      <c r="B16" s="38" t="s">
        <v>69</v>
      </c>
      <c r="C16" s="120"/>
      <c r="D16" s="121"/>
      <c r="E16" s="38" t="s">
        <v>70</v>
      </c>
      <c r="F16" s="38" t="s">
        <v>71</v>
      </c>
      <c r="G16" s="123"/>
      <c r="H16" s="125"/>
      <c r="I16" s="123"/>
      <c r="J16" s="39" t="s">
        <v>64</v>
      </c>
      <c r="K16" s="40" t="s">
        <v>72</v>
      </c>
    </row>
    <row r="17" spans="1:12" ht="14.4" x14ac:dyDescent="0.3">
      <c r="A17" s="41">
        <v>40848</v>
      </c>
      <c r="B17" s="15"/>
      <c r="C17" s="126" t="s">
        <v>73</v>
      </c>
      <c r="D17" s="127"/>
      <c r="E17" s="42"/>
      <c r="F17" s="17">
        <v>10</v>
      </c>
      <c r="G17" s="18"/>
      <c r="H17" s="15"/>
      <c r="I17" s="19" t="str">
        <f t="shared" ref="I17:I64" si="0">IF(H17="Business", G17, "0")</f>
        <v>0</v>
      </c>
      <c r="J17" s="20"/>
      <c r="K17" s="43"/>
    </row>
    <row r="18" spans="1:12" ht="14.4" x14ac:dyDescent="0.3">
      <c r="A18" s="14">
        <v>40849</v>
      </c>
      <c r="B18" s="15"/>
      <c r="C18" s="126" t="s">
        <v>74</v>
      </c>
      <c r="D18" s="127"/>
      <c r="E18" s="16">
        <f t="shared" ref="E18:E64" si="1">F17</f>
        <v>10</v>
      </c>
      <c r="F18" s="17">
        <v>132</v>
      </c>
      <c r="G18" s="18">
        <f t="shared" ref="G18:G64" si="2">F18-E18</f>
        <v>122</v>
      </c>
      <c r="H18" s="15" t="s">
        <v>31</v>
      </c>
      <c r="I18" s="19">
        <f t="shared" si="0"/>
        <v>122</v>
      </c>
      <c r="J18" s="20"/>
      <c r="K18" s="21"/>
    </row>
    <row r="19" spans="1:12" ht="14.4" x14ac:dyDescent="0.3">
      <c r="A19" s="14">
        <v>40850</v>
      </c>
      <c r="B19" s="15"/>
      <c r="C19" s="126" t="s">
        <v>75</v>
      </c>
      <c r="D19" s="127"/>
      <c r="E19" s="16">
        <f t="shared" si="1"/>
        <v>132</v>
      </c>
      <c r="F19" s="17">
        <v>250</v>
      </c>
      <c r="G19" s="18">
        <f t="shared" si="2"/>
        <v>118</v>
      </c>
      <c r="H19" s="15" t="s">
        <v>31</v>
      </c>
      <c r="I19" s="19">
        <f t="shared" si="0"/>
        <v>118</v>
      </c>
      <c r="J19" s="20"/>
      <c r="K19" s="21"/>
    </row>
    <row r="20" spans="1:12" ht="14.4" x14ac:dyDescent="0.3">
      <c r="A20" s="14">
        <v>40851</v>
      </c>
      <c r="B20" s="15"/>
      <c r="C20" s="126" t="s">
        <v>76</v>
      </c>
      <c r="D20" s="127"/>
      <c r="E20" s="16">
        <f t="shared" si="1"/>
        <v>250</v>
      </c>
      <c r="F20" s="17">
        <v>375</v>
      </c>
      <c r="G20" s="18">
        <f t="shared" si="2"/>
        <v>125</v>
      </c>
      <c r="H20" s="15" t="s">
        <v>31</v>
      </c>
      <c r="I20" s="19">
        <f t="shared" si="0"/>
        <v>125</v>
      </c>
      <c r="J20" s="20"/>
      <c r="K20" s="21"/>
    </row>
    <row r="21" spans="1:12" ht="14.4" x14ac:dyDescent="0.3">
      <c r="A21" s="14">
        <v>40852</v>
      </c>
      <c r="B21" s="15"/>
      <c r="C21" s="126" t="s">
        <v>77</v>
      </c>
      <c r="D21" s="127"/>
      <c r="E21" s="16">
        <f t="shared" si="1"/>
        <v>375</v>
      </c>
      <c r="F21" s="17">
        <v>512</v>
      </c>
      <c r="G21" s="18">
        <f t="shared" si="2"/>
        <v>137</v>
      </c>
      <c r="H21" s="15" t="s">
        <v>31</v>
      </c>
      <c r="I21" s="19">
        <f t="shared" si="0"/>
        <v>137</v>
      </c>
      <c r="J21" s="20"/>
      <c r="K21" s="21"/>
    </row>
    <row r="22" spans="1:12" ht="14.4" x14ac:dyDescent="0.3">
      <c r="A22" s="14">
        <v>40853</v>
      </c>
      <c r="B22" s="15"/>
      <c r="C22" s="126" t="s">
        <v>78</v>
      </c>
      <c r="D22" s="127"/>
      <c r="E22" s="16">
        <f t="shared" si="1"/>
        <v>512</v>
      </c>
      <c r="F22" s="17">
        <v>590</v>
      </c>
      <c r="G22" s="18">
        <f t="shared" si="2"/>
        <v>78</v>
      </c>
      <c r="H22" s="15" t="s">
        <v>31</v>
      </c>
      <c r="I22" s="19">
        <f t="shared" si="0"/>
        <v>78</v>
      </c>
      <c r="J22" s="20"/>
      <c r="K22" s="21"/>
    </row>
    <row r="23" spans="1:12" ht="14.4" x14ac:dyDescent="0.3">
      <c r="A23" s="14">
        <v>40854</v>
      </c>
      <c r="B23" s="15"/>
      <c r="C23" s="126" t="s">
        <v>79</v>
      </c>
      <c r="D23" s="127"/>
      <c r="E23" s="16">
        <f t="shared" si="1"/>
        <v>590</v>
      </c>
      <c r="F23" s="17">
        <v>648</v>
      </c>
      <c r="G23" s="18">
        <f t="shared" si="2"/>
        <v>58</v>
      </c>
      <c r="H23" s="15" t="s">
        <v>31</v>
      </c>
      <c r="I23" s="19">
        <f t="shared" si="0"/>
        <v>58</v>
      </c>
      <c r="J23" s="20">
        <v>593</v>
      </c>
      <c r="K23" s="21">
        <v>67.02</v>
      </c>
    </row>
    <row r="24" spans="1:12" ht="14.4" x14ac:dyDescent="0.3">
      <c r="A24" s="14">
        <v>40855</v>
      </c>
      <c r="B24" s="15"/>
      <c r="C24" s="126" t="s">
        <v>80</v>
      </c>
      <c r="D24" s="127"/>
      <c r="E24" s="16">
        <f t="shared" si="1"/>
        <v>648</v>
      </c>
      <c r="F24" s="17">
        <v>755</v>
      </c>
      <c r="G24" s="18">
        <f t="shared" si="2"/>
        <v>107</v>
      </c>
      <c r="H24" s="15" t="s">
        <v>31</v>
      </c>
      <c r="I24" s="19">
        <f t="shared" si="0"/>
        <v>107</v>
      </c>
      <c r="J24" s="20"/>
      <c r="K24" s="21"/>
    </row>
    <row r="25" spans="1:12" ht="14.4" x14ac:dyDescent="0.3">
      <c r="A25" s="14">
        <v>40856</v>
      </c>
      <c r="B25" s="15"/>
      <c r="C25" s="126" t="s">
        <v>81</v>
      </c>
      <c r="D25" s="127"/>
      <c r="E25" s="16">
        <f t="shared" si="1"/>
        <v>755</v>
      </c>
      <c r="F25" s="17">
        <v>867</v>
      </c>
      <c r="G25" s="18">
        <f t="shared" si="2"/>
        <v>112</v>
      </c>
      <c r="H25" s="15" t="s">
        <v>31</v>
      </c>
      <c r="I25" s="19">
        <f t="shared" si="0"/>
        <v>112</v>
      </c>
      <c r="J25" s="20"/>
      <c r="K25" s="21"/>
    </row>
    <row r="26" spans="1:12" ht="14.4" x14ac:dyDescent="0.3">
      <c r="A26" s="14">
        <v>40857</v>
      </c>
      <c r="B26" s="15"/>
      <c r="C26" s="126" t="s">
        <v>82</v>
      </c>
      <c r="D26" s="127"/>
      <c r="E26" s="16">
        <f t="shared" si="1"/>
        <v>867</v>
      </c>
      <c r="F26" s="17">
        <v>990</v>
      </c>
      <c r="G26" s="18">
        <f t="shared" si="2"/>
        <v>123</v>
      </c>
      <c r="H26" s="15" t="s">
        <v>31</v>
      </c>
      <c r="I26" s="19">
        <f t="shared" si="0"/>
        <v>123</v>
      </c>
      <c r="J26" s="20"/>
      <c r="K26" s="21"/>
    </row>
    <row r="27" spans="1:12" ht="14.4" x14ac:dyDescent="0.3">
      <c r="A27" s="14">
        <v>40858</v>
      </c>
      <c r="B27" s="15"/>
      <c r="C27" s="126" t="s">
        <v>80</v>
      </c>
      <c r="D27" s="127"/>
      <c r="E27" s="16">
        <f t="shared" si="1"/>
        <v>990</v>
      </c>
      <c r="F27" s="17">
        <v>1105</v>
      </c>
      <c r="G27" s="18">
        <f t="shared" si="2"/>
        <v>115</v>
      </c>
      <c r="H27" s="15" t="s">
        <v>31</v>
      </c>
      <c r="I27" s="19">
        <f t="shared" si="0"/>
        <v>115</v>
      </c>
      <c r="J27" s="20"/>
      <c r="K27" s="21"/>
      <c r="L27" s="44"/>
    </row>
    <row r="28" spans="1:12" ht="14.4" x14ac:dyDescent="0.3">
      <c r="A28" s="14">
        <v>40860</v>
      </c>
      <c r="B28" s="15"/>
      <c r="C28" s="126" t="s">
        <v>83</v>
      </c>
      <c r="D28" s="127"/>
      <c r="E28" s="16">
        <f t="shared" si="1"/>
        <v>1105</v>
      </c>
      <c r="F28" s="17">
        <v>1515</v>
      </c>
      <c r="G28" s="18">
        <f t="shared" si="2"/>
        <v>410</v>
      </c>
      <c r="H28" s="15" t="s">
        <v>31</v>
      </c>
      <c r="I28" s="19">
        <f t="shared" si="0"/>
        <v>410</v>
      </c>
      <c r="J28" s="20">
        <v>1203</v>
      </c>
      <c r="K28" s="21">
        <v>71.72</v>
      </c>
    </row>
    <row r="29" spans="1:12" ht="14.4" x14ac:dyDescent="0.3">
      <c r="A29" s="14">
        <v>40861</v>
      </c>
      <c r="B29" s="15"/>
      <c r="C29" s="126" t="s">
        <v>84</v>
      </c>
      <c r="D29" s="127"/>
      <c r="E29" s="16">
        <f t="shared" si="1"/>
        <v>1515</v>
      </c>
      <c r="F29" s="17">
        <v>1627</v>
      </c>
      <c r="G29" s="18">
        <f t="shared" si="2"/>
        <v>112</v>
      </c>
      <c r="H29" s="15" t="s">
        <v>31</v>
      </c>
      <c r="I29" s="19">
        <f t="shared" si="0"/>
        <v>112</v>
      </c>
      <c r="J29" s="20"/>
      <c r="K29" s="21"/>
    </row>
    <row r="30" spans="1:12" ht="14.4" x14ac:dyDescent="0.3">
      <c r="A30" s="14">
        <v>40862</v>
      </c>
      <c r="B30" s="15"/>
      <c r="C30" s="126" t="s">
        <v>75</v>
      </c>
      <c r="D30" s="127"/>
      <c r="E30" s="16">
        <f t="shared" si="1"/>
        <v>1627</v>
      </c>
      <c r="F30" s="17">
        <v>1728</v>
      </c>
      <c r="G30" s="18">
        <f t="shared" si="2"/>
        <v>101</v>
      </c>
      <c r="H30" s="15" t="s">
        <v>31</v>
      </c>
      <c r="I30" s="19">
        <f t="shared" si="0"/>
        <v>101</v>
      </c>
      <c r="J30" s="20"/>
      <c r="K30" s="21"/>
    </row>
    <row r="31" spans="1:12" ht="14.4" x14ac:dyDescent="0.3">
      <c r="A31" s="14">
        <v>40863</v>
      </c>
      <c r="B31" s="15"/>
      <c r="C31" s="126" t="s">
        <v>81</v>
      </c>
      <c r="D31" s="127"/>
      <c r="E31" s="16">
        <f t="shared" si="1"/>
        <v>1728</v>
      </c>
      <c r="F31" s="17">
        <v>1847</v>
      </c>
      <c r="G31" s="18">
        <f t="shared" si="2"/>
        <v>119</v>
      </c>
      <c r="H31" s="15" t="s">
        <v>31</v>
      </c>
      <c r="I31" s="19">
        <f t="shared" si="0"/>
        <v>119</v>
      </c>
      <c r="J31" s="20">
        <v>1836</v>
      </c>
      <c r="K31" s="21">
        <v>67.27</v>
      </c>
    </row>
    <row r="32" spans="1:12" ht="14.4" x14ac:dyDescent="0.3">
      <c r="A32" s="14">
        <v>40864</v>
      </c>
      <c r="B32" s="15"/>
      <c r="C32" s="126" t="s">
        <v>85</v>
      </c>
      <c r="D32" s="127"/>
      <c r="E32" s="16">
        <f t="shared" si="1"/>
        <v>1847</v>
      </c>
      <c r="F32" s="17">
        <v>1967</v>
      </c>
      <c r="G32" s="18">
        <f t="shared" si="2"/>
        <v>120</v>
      </c>
      <c r="H32" s="15" t="s">
        <v>31</v>
      </c>
      <c r="I32" s="19">
        <f t="shared" si="0"/>
        <v>120</v>
      </c>
      <c r="J32" s="20"/>
      <c r="K32" s="21"/>
    </row>
    <row r="33" spans="1:11" ht="14.4" x14ac:dyDescent="0.3">
      <c r="A33" s="14">
        <v>40865</v>
      </c>
      <c r="B33" s="15"/>
      <c r="C33" s="126" t="s">
        <v>75</v>
      </c>
      <c r="D33" s="127"/>
      <c r="E33" s="16">
        <f t="shared" si="1"/>
        <v>1967</v>
      </c>
      <c r="F33" s="17">
        <v>2097</v>
      </c>
      <c r="G33" s="18">
        <f t="shared" si="2"/>
        <v>130</v>
      </c>
      <c r="H33" s="15" t="s">
        <v>31</v>
      </c>
      <c r="I33" s="19">
        <f t="shared" si="0"/>
        <v>130</v>
      </c>
      <c r="J33" s="20"/>
      <c r="K33" s="21"/>
    </row>
    <row r="34" spans="1:11" ht="14.4" x14ac:dyDescent="0.3">
      <c r="A34" s="14">
        <v>40868</v>
      </c>
      <c r="B34" s="15"/>
      <c r="C34" s="126" t="s">
        <v>86</v>
      </c>
      <c r="D34" s="127"/>
      <c r="E34" s="16">
        <f t="shared" si="1"/>
        <v>2097</v>
      </c>
      <c r="F34" s="17">
        <v>2223</v>
      </c>
      <c r="G34" s="18">
        <f t="shared" si="2"/>
        <v>126</v>
      </c>
      <c r="H34" s="15" t="s">
        <v>31</v>
      </c>
      <c r="I34" s="19">
        <f t="shared" si="0"/>
        <v>126</v>
      </c>
      <c r="J34" s="20"/>
      <c r="K34" s="21"/>
    </row>
    <row r="35" spans="1:11" ht="14.4" x14ac:dyDescent="0.3">
      <c r="A35" s="14">
        <v>40869</v>
      </c>
      <c r="B35" s="15"/>
      <c r="C35" s="126" t="s">
        <v>75</v>
      </c>
      <c r="D35" s="127"/>
      <c r="E35" s="16">
        <f t="shared" si="1"/>
        <v>2223</v>
      </c>
      <c r="F35" s="17">
        <v>2333</v>
      </c>
      <c r="G35" s="18">
        <f t="shared" si="2"/>
        <v>110</v>
      </c>
      <c r="H35" s="15" t="s">
        <v>31</v>
      </c>
      <c r="I35" s="19">
        <f t="shared" si="0"/>
        <v>110</v>
      </c>
      <c r="J35" s="20">
        <v>2322</v>
      </c>
      <c r="K35" s="21">
        <v>54.82</v>
      </c>
    </row>
    <row r="36" spans="1:11" ht="14.4" x14ac:dyDescent="0.3">
      <c r="A36" s="14">
        <v>40870</v>
      </c>
      <c r="B36" s="15"/>
      <c r="C36" s="126" t="s">
        <v>87</v>
      </c>
      <c r="D36" s="127"/>
      <c r="E36" s="16">
        <f t="shared" si="1"/>
        <v>2333</v>
      </c>
      <c r="F36" s="17">
        <v>2395</v>
      </c>
      <c r="G36" s="18">
        <f t="shared" si="2"/>
        <v>62</v>
      </c>
      <c r="H36" s="15" t="s">
        <v>31</v>
      </c>
      <c r="I36" s="19">
        <f t="shared" si="0"/>
        <v>62</v>
      </c>
      <c r="J36" s="20"/>
      <c r="K36" s="21"/>
    </row>
    <row r="37" spans="1:11" ht="14.4" x14ac:dyDescent="0.3">
      <c r="A37" s="14">
        <v>40871</v>
      </c>
      <c r="B37" s="15"/>
      <c r="C37" s="126" t="s">
        <v>88</v>
      </c>
      <c r="D37" s="127"/>
      <c r="E37" s="16">
        <f t="shared" si="1"/>
        <v>2395</v>
      </c>
      <c r="F37" s="17">
        <v>2478</v>
      </c>
      <c r="G37" s="18">
        <f t="shared" si="2"/>
        <v>83</v>
      </c>
      <c r="H37" s="15" t="s">
        <v>31</v>
      </c>
      <c r="I37" s="19">
        <f t="shared" si="0"/>
        <v>83</v>
      </c>
      <c r="J37" s="20"/>
      <c r="K37" s="21"/>
    </row>
    <row r="38" spans="1:11" ht="14.4" x14ac:dyDescent="0.3">
      <c r="A38" s="14">
        <v>40872</v>
      </c>
      <c r="B38" s="15"/>
      <c r="C38" s="126" t="s">
        <v>89</v>
      </c>
      <c r="D38" s="127"/>
      <c r="E38" s="16">
        <f t="shared" si="1"/>
        <v>2478</v>
      </c>
      <c r="F38" s="17">
        <v>2601</v>
      </c>
      <c r="G38" s="18">
        <f t="shared" si="2"/>
        <v>123</v>
      </c>
      <c r="H38" s="15" t="s">
        <v>31</v>
      </c>
      <c r="I38" s="19">
        <f t="shared" si="0"/>
        <v>123</v>
      </c>
      <c r="J38" s="20"/>
      <c r="K38" s="21"/>
    </row>
    <row r="39" spans="1:11" ht="14.4" x14ac:dyDescent="0.3">
      <c r="A39" s="14">
        <v>40875</v>
      </c>
      <c r="B39" s="15"/>
      <c r="C39" s="126" t="s">
        <v>90</v>
      </c>
      <c r="D39" s="127"/>
      <c r="E39" s="16">
        <f t="shared" si="1"/>
        <v>2601</v>
      </c>
      <c r="F39" s="17">
        <v>2735</v>
      </c>
      <c r="G39" s="18">
        <f t="shared" si="2"/>
        <v>134</v>
      </c>
      <c r="H39" s="15" t="s">
        <v>31</v>
      </c>
      <c r="I39" s="19">
        <f t="shared" si="0"/>
        <v>134</v>
      </c>
      <c r="J39" s="20">
        <v>2724</v>
      </c>
      <c r="K39" s="21">
        <v>52.76</v>
      </c>
    </row>
    <row r="40" spans="1:11" ht="14.4" x14ac:dyDescent="0.3">
      <c r="A40" s="14">
        <v>40876</v>
      </c>
      <c r="B40" s="15"/>
      <c r="C40" s="126" t="s">
        <v>91</v>
      </c>
      <c r="D40" s="127"/>
      <c r="E40" s="16">
        <f t="shared" si="1"/>
        <v>2735</v>
      </c>
      <c r="F40" s="17">
        <v>2897</v>
      </c>
      <c r="G40" s="18">
        <f t="shared" si="2"/>
        <v>162</v>
      </c>
      <c r="H40" s="15" t="s">
        <v>31</v>
      </c>
      <c r="I40" s="19">
        <f t="shared" si="0"/>
        <v>162</v>
      </c>
      <c r="J40" s="20"/>
      <c r="K40" s="21"/>
    </row>
    <row r="41" spans="1:11" ht="14.4" x14ac:dyDescent="0.3">
      <c r="A41" s="14">
        <v>40877</v>
      </c>
      <c r="B41" s="15"/>
      <c r="C41" s="126" t="s">
        <v>75</v>
      </c>
      <c r="D41" s="127"/>
      <c r="E41" s="16">
        <f t="shared" si="1"/>
        <v>2897</v>
      </c>
      <c r="F41" s="17">
        <v>3003</v>
      </c>
      <c r="G41" s="18">
        <f t="shared" si="2"/>
        <v>106</v>
      </c>
      <c r="H41" s="15" t="s">
        <v>31</v>
      </c>
      <c r="I41" s="19">
        <f t="shared" si="0"/>
        <v>106</v>
      </c>
      <c r="J41" s="20"/>
      <c r="K41" s="21"/>
    </row>
    <row r="42" spans="1:11" ht="14.4" x14ac:dyDescent="0.3">
      <c r="A42" s="14">
        <v>40878</v>
      </c>
      <c r="B42" s="15"/>
      <c r="C42" s="126" t="s">
        <v>92</v>
      </c>
      <c r="D42" s="127"/>
      <c r="E42" s="16">
        <f t="shared" si="1"/>
        <v>3003</v>
      </c>
      <c r="F42" s="17">
        <v>3119</v>
      </c>
      <c r="G42" s="18">
        <f t="shared" si="2"/>
        <v>116</v>
      </c>
      <c r="H42" s="15" t="s">
        <v>31</v>
      </c>
      <c r="I42" s="19">
        <f t="shared" si="0"/>
        <v>116</v>
      </c>
      <c r="J42" s="20"/>
      <c r="K42" s="21"/>
    </row>
    <row r="43" spans="1:11" ht="14.4" x14ac:dyDescent="0.3">
      <c r="A43" s="14">
        <v>40879</v>
      </c>
      <c r="B43" s="15"/>
      <c r="C43" s="126" t="s">
        <v>75</v>
      </c>
      <c r="D43" s="127"/>
      <c r="E43" s="16">
        <f t="shared" si="1"/>
        <v>3119</v>
      </c>
      <c r="F43" s="17">
        <v>3222</v>
      </c>
      <c r="G43" s="18">
        <f t="shared" si="2"/>
        <v>103</v>
      </c>
      <c r="H43" s="15" t="s">
        <v>31</v>
      </c>
      <c r="I43" s="19">
        <f t="shared" si="0"/>
        <v>103</v>
      </c>
      <c r="J43" s="20">
        <v>3225</v>
      </c>
      <c r="K43" s="21">
        <v>45.73</v>
      </c>
    </row>
    <row r="44" spans="1:11" ht="14.4" x14ac:dyDescent="0.3">
      <c r="A44" s="14" t="s">
        <v>93</v>
      </c>
      <c r="B44" s="15"/>
      <c r="C44" s="126" t="s">
        <v>94</v>
      </c>
      <c r="D44" s="127"/>
      <c r="E44" s="16">
        <f t="shared" si="1"/>
        <v>3222</v>
      </c>
      <c r="F44" s="17">
        <v>3583</v>
      </c>
      <c r="G44" s="18">
        <f t="shared" si="2"/>
        <v>361</v>
      </c>
      <c r="H44" s="15" t="s">
        <v>31</v>
      </c>
      <c r="I44" s="19">
        <f t="shared" si="0"/>
        <v>361</v>
      </c>
      <c r="J44" s="20"/>
      <c r="K44" s="21"/>
    </row>
    <row r="45" spans="1:11" ht="14.4" x14ac:dyDescent="0.3">
      <c r="A45" s="14">
        <v>41248</v>
      </c>
      <c r="B45" s="15"/>
      <c r="C45" s="126" t="s">
        <v>95</v>
      </c>
      <c r="D45" s="127"/>
      <c r="E45" s="16">
        <f t="shared" si="1"/>
        <v>3583</v>
      </c>
      <c r="F45" s="17">
        <v>3694</v>
      </c>
      <c r="G45" s="18">
        <f t="shared" si="2"/>
        <v>111</v>
      </c>
      <c r="H45" s="15" t="s">
        <v>31</v>
      </c>
      <c r="I45" s="19">
        <f t="shared" si="0"/>
        <v>111</v>
      </c>
      <c r="J45" s="20"/>
      <c r="K45" s="21"/>
    </row>
    <row r="46" spans="1:11" ht="14.4" x14ac:dyDescent="0.3">
      <c r="A46" s="14">
        <v>41249</v>
      </c>
      <c r="B46" s="15"/>
      <c r="C46" s="126" t="s">
        <v>95</v>
      </c>
      <c r="D46" s="127"/>
      <c r="E46" s="16">
        <f t="shared" si="1"/>
        <v>3694</v>
      </c>
      <c r="F46" s="17">
        <v>3800</v>
      </c>
      <c r="G46" s="18">
        <f t="shared" si="2"/>
        <v>106</v>
      </c>
      <c r="H46" s="15" t="s">
        <v>31</v>
      </c>
      <c r="I46" s="19">
        <f t="shared" si="0"/>
        <v>106</v>
      </c>
      <c r="J46" s="20"/>
      <c r="K46" s="21"/>
    </row>
    <row r="47" spans="1:11" ht="14.4" x14ac:dyDescent="0.3">
      <c r="A47" s="14">
        <v>41250</v>
      </c>
      <c r="B47" s="15"/>
      <c r="C47" s="126" t="s">
        <v>95</v>
      </c>
      <c r="D47" s="127"/>
      <c r="E47" s="16">
        <f t="shared" si="1"/>
        <v>3800</v>
      </c>
      <c r="F47" s="17">
        <v>3904</v>
      </c>
      <c r="G47" s="18">
        <f t="shared" si="2"/>
        <v>104</v>
      </c>
      <c r="H47" s="15" t="s">
        <v>31</v>
      </c>
      <c r="I47" s="19">
        <f t="shared" si="0"/>
        <v>104</v>
      </c>
      <c r="J47" s="20"/>
      <c r="K47" s="21"/>
    </row>
    <row r="48" spans="1:11" ht="14.4" x14ac:dyDescent="0.3">
      <c r="A48" s="14">
        <v>41251</v>
      </c>
      <c r="B48" s="15"/>
      <c r="C48" s="126" t="s">
        <v>95</v>
      </c>
      <c r="D48" s="127"/>
      <c r="E48" s="16">
        <f t="shared" si="1"/>
        <v>3904</v>
      </c>
      <c r="F48" s="17">
        <v>4033</v>
      </c>
      <c r="G48" s="18">
        <f t="shared" si="2"/>
        <v>129</v>
      </c>
      <c r="H48" s="15" t="s">
        <v>31</v>
      </c>
      <c r="I48" s="19">
        <f t="shared" si="0"/>
        <v>129</v>
      </c>
      <c r="J48" s="20">
        <v>3907</v>
      </c>
      <c r="K48" s="21">
        <v>70.53</v>
      </c>
    </row>
    <row r="49" spans="1:11" ht="14.4" x14ac:dyDescent="0.3">
      <c r="A49" s="14">
        <v>41252</v>
      </c>
      <c r="B49" s="15"/>
      <c r="C49" s="126" t="s">
        <v>95</v>
      </c>
      <c r="D49" s="127"/>
      <c r="E49" s="16">
        <f t="shared" si="1"/>
        <v>4033</v>
      </c>
      <c r="F49" s="17">
        <v>4140</v>
      </c>
      <c r="G49" s="18">
        <f t="shared" si="2"/>
        <v>107</v>
      </c>
      <c r="H49" s="15" t="s">
        <v>31</v>
      </c>
      <c r="I49" s="19">
        <f t="shared" si="0"/>
        <v>107</v>
      </c>
      <c r="J49" s="20"/>
      <c r="K49" s="21"/>
    </row>
    <row r="50" spans="1:11" ht="14.4" x14ac:dyDescent="0.3">
      <c r="A50" s="14">
        <v>41255</v>
      </c>
      <c r="B50" s="15"/>
      <c r="C50" s="126" t="s">
        <v>95</v>
      </c>
      <c r="D50" s="127"/>
      <c r="E50" s="16">
        <f t="shared" si="1"/>
        <v>4140</v>
      </c>
      <c r="F50" s="17">
        <v>4347</v>
      </c>
      <c r="G50" s="18">
        <f t="shared" si="2"/>
        <v>207</v>
      </c>
      <c r="H50" s="15" t="s">
        <v>31</v>
      </c>
      <c r="I50" s="19">
        <f t="shared" si="0"/>
        <v>207</v>
      </c>
      <c r="J50" s="20"/>
      <c r="K50" s="21"/>
    </row>
    <row r="51" spans="1:11" ht="14.4" x14ac:dyDescent="0.3">
      <c r="A51" s="14">
        <v>41256</v>
      </c>
      <c r="B51" s="15"/>
      <c r="C51" s="126" t="s">
        <v>95</v>
      </c>
      <c r="D51" s="127"/>
      <c r="E51" s="16">
        <f t="shared" si="1"/>
        <v>4347</v>
      </c>
      <c r="F51" s="17">
        <v>4459</v>
      </c>
      <c r="G51" s="18">
        <f t="shared" si="2"/>
        <v>112</v>
      </c>
      <c r="H51" s="15" t="s">
        <v>31</v>
      </c>
      <c r="I51" s="19">
        <f t="shared" si="0"/>
        <v>112</v>
      </c>
      <c r="J51" s="20"/>
      <c r="K51" s="21"/>
    </row>
    <row r="52" spans="1:11" ht="14.4" x14ac:dyDescent="0.3">
      <c r="A52" s="14">
        <v>41257</v>
      </c>
      <c r="B52" s="15"/>
      <c r="C52" s="126" t="s">
        <v>95</v>
      </c>
      <c r="D52" s="127"/>
      <c r="E52" s="16">
        <f t="shared" si="1"/>
        <v>4459</v>
      </c>
      <c r="F52" s="17">
        <v>4581</v>
      </c>
      <c r="G52" s="18">
        <f t="shared" si="2"/>
        <v>122</v>
      </c>
      <c r="H52" s="15" t="s">
        <v>31</v>
      </c>
      <c r="I52" s="19">
        <f t="shared" si="0"/>
        <v>122</v>
      </c>
      <c r="J52" s="20">
        <v>4477</v>
      </c>
      <c r="K52" s="21">
        <v>66.09</v>
      </c>
    </row>
    <row r="53" spans="1:11" ht="14.4" x14ac:dyDescent="0.3">
      <c r="A53" s="14">
        <v>41258</v>
      </c>
      <c r="B53" s="15"/>
      <c r="C53" s="126" t="s">
        <v>95</v>
      </c>
      <c r="D53" s="127"/>
      <c r="E53" s="16">
        <f t="shared" si="1"/>
        <v>4581</v>
      </c>
      <c r="F53" s="17">
        <v>4735</v>
      </c>
      <c r="G53" s="18">
        <f t="shared" si="2"/>
        <v>154</v>
      </c>
      <c r="H53" s="15" t="s">
        <v>31</v>
      </c>
      <c r="I53" s="19">
        <f t="shared" si="0"/>
        <v>154</v>
      </c>
      <c r="J53" s="20"/>
      <c r="K53" s="21"/>
    </row>
    <row r="54" spans="1:11" ht="14.4" x14ac:dyDescent="0.3">
      <c r="A54" s="14">
        <v>41259</v>
      </c>
      <c r="B54" s="15"/>
      <c r="C54" s="126" t="s">
        <v>95</v>
      </c>
      <c r="D54" s="127"/>
      <c r="E54" s="16">
        <f t="shared" si="1"/>
        <v>4735</v>
      </c>
      <c r="F54" s="17">
        <v>4935</v>
      </c>
      <c r="G54" s="18">
        <f t="shared" si="2"/>
        <v>200</v>
      </c>
      <c r="H54" s="15" t="s">
        <v>31</v>
      </c>
      <c r="I54" s="19">
        <f t="shared" si="0"/>
        <v>200</v>
      </c>
      <c r="J54" s="20"/>
      <c r="K54" s="21"/>
    </row>
    <row r="55" spans="1:11" ht="14.4" x14ac:dyDescent="0.3">
      <c r="A55" s="14">
        <v>41261</v>
      </c>
      <c r="B55" s="15"/>
      <c r="C55" s="126" t="s">
        <v>95</v>
      </c>
      <c r="D55" s="127"/>
      <c r="E55" s="16">
        <f t="shared" si="1"/>
        <v>4935</v>
      </c>
      <c r="F55" s="17">
        <v>5288</v>
      </c>
      <c r="G55" s="18">
        <f t="shared" si="2"/>
        <v>353</v>
      </c>
      <c r="H55" s="15" t="s">
        <v>31</v>
      </c>
      <c r="I55" s="19">
        <f t="shared" si="0"/>
        <v>353</v>
      </c>
      <c r="J55" s="20">
        <v>4953</v>
      </c>
      <c r="K55" s="21">
        <v>18.97</v>
      </c>
    </row>
    <row r="56" spans="1:11" ht="14.4" x14ac:dyDescent="0.3">
      <c r="A56" s="14">
        <v>41262</v>
      </c>
      <c r="B56" s="15"/>
      <c r="C56" s="126" t="s">
        <v>95</v>
      </c>
      <c r="D56" s="127"/>
      <c r="E56" s="16">
        <f t="shared" si="1"/>
        <v>5288</v>
      </c>
      <c r="F56" s="17">
        <v>5400</v>
      </c>
      <c r="G56" s="18">
        <f t="shared" si="2"/>
        <v>112</v>
      </c>
      <c r="H56" s="15" t="s">
        <v>31</v>
      </c>
      <c r="I56" s="19">
        <f t="shared" si="0"/>
        <v>112</v>
      </c>
      <c r="J56" s="20">
        <v>5090</v>
      </c>
      <c r="K56" s="21">
        <v>52.26</v>
      </c>
    </row>
    <row r="57" spans="1:11" ht="14.4" x14ac:dyDescent="0.3">
      <c r="A57" s="14">
        <v>41263</v>
      </c>
      <c r="B57" s="15"/>
      <c r="C57" s="126" t="s">
        <v>95</v>
      </c>
      <c r="D57" s="127"/>
      <c r="E57" s="16">
        <f t="shared" si="1"/>
        <v>5400</v>
      </c>
      <c r="F57" s="17">
        <v>5508</v>
      </c>
      <c r="G57" s="18">
        <f t="shared" si="2"/>
        <v>108</v>
      </c>
      <c r="H57" s="15" t="s">
        <v>31</v>
      </c>
      <c r="I57" s="19">
        <f t="shared" si="0"/>
        <v>108</v>
      </c>
      <c r="J57" s="20"/>
      <c r="K57" s="21"/>
    </row>
    <row r="58" spans="1:11" ht="14.4" x14ac:dyDescent="0.3">
      <c r="A58" s="14">
        <v>41264</v>
      </c>
      <c r="B58" s="15"/>
      <c r="C58" s="126" t="s">
        <v>95</v>
      </c>
      <c r="D58" s="127"/>
      <c r="E58" s="16">
        <f t="shared" si="1"/>
        <v>5508</v>
      </c>
      <c r="F58" s="17">
        <v>5613</v>
      </c>
      <c r="G58" s="18">
        <f t="shared" si="2"/>
        <v>105</v>
      </c>
      <c r="H58" s="15" t="s">
        <v>31</v>
      </c>
      <c r="I58" s="19">
        <f t="shared" si="0"/>
        <v>105</v>
      </c>
      <c r="J58" s="20"/>
      <c r="K58" s="21"/>
    </row>
    <row r="59" spans="1:11" ht="14.4" x14ac:dyDescent="0.3">
      <c r="A59" s="14">
        <v>41265</v>
      </c>
      <c r="B59" s="15"/>
      <c r="C59" s="126" t="s">
        <v>95</v>
      </c>
      <c r="D59" s="127"/>
      <c r="E59" s="16">
        <f t="shared" si="1"/>
        <v>5613</v>
      </c>
      <c r="F59" s="17">
        <v>5720</v>
      </c>
      <c r="G59" s="18">
        <f t="shared" si="2"/>
        <v>107</v>
      </c>
      <c r="H59" s="15" t="s">
        <v>31</v>
      </c>
      <c r="I59" s="19">
        <f t="shared" si="0"/>
        <v>107</v>
      </c>
      <c r="J59" s="20"/>
      <c r="K59" s="21"/>
    </row>
    <row r="60" spans="1:11" ht="14.4" x14ac:dyDescent="0.3">
      <c r="A60" s="14">
        <v>41266</v>
      </c>
      <c r="B60" s="15"/>
      <c r="C60" s="126" t="s">
        <v>95</v>
      </c>
      <c r="D60" s="127"/>
      <c r="E60" s="16">
        <f t="shared" si="1"/>
        <v>5720</v>
      </c>
      <c r="F60" s="17">
        <v>5821</v>
      </c>
      <c r="G60" s="18">
        <f t="shared" si="2"/>
        <v>101</v>
      </c>
      <c r="H60" s="15" t="s">
        <v>31</v>
      </c>
      <c r="I60" s="19">
        <f t="shared" si="0"/>
        <v>101</v>
      </c>
      <c r="J60" s="20">
        <v>5814</v>
      </c>
      <c r="K60" s="21">
        <v>72.27</v>
      </c>
    </row>
    <row r="61" spans="1:11" ht="14.4" x14ac:dyDescent="0.3">
      <c r="A61" s="14">
        <v>41270</v>
      </c>
      <c r="B61" s="15"/>
      <c r="C61" s="126" t="s">
        <v>95</v>
      </c>
      <c r="D61" s="127"/>
      <c r="E61" s="16">
        <f t="shared" si="1"/>
        <v>5821</v>
      </c>
      <c r="F61" s="17">
        <v>6406</v>
      </c>
      <c r="G61" s="18">
        <f t="shared" si="2"/>
        <v>585</v>
      </c>
      <c r="H61" s="15" t="s">
        <v>31</v>
      </c>
      <c r="I61" s="19">
        <f t="shared" si="0"/>
        <v>585</v>
      </c>
      <c r="J61" s="20">
        <v>6065</v>
      </c>
      <c r="K61" s="22">
        <v>30.34</v>
      </c>
    </row>
    <row r="62" spans="1:11" ht="14.4" x14ac:dyDescent="0.3">
      <c r="A62" s="14">
        <v>41271</v>
      </c>
      <c r="B62" s="15"/>
      <c r="C62" s="126" t="s">
        <v>95</v>
      </c>
      <c r="D62" s="127"/>
      <c r="E62" s="16">
        <f t="shared" si="1"/>
        <v>6406</v>
      </c>
      <c r="F62" s="17">
        <v>6507</v>
      </c>
      <c r="G62" s="18">
        <f t="shared" si="2"/>
        <v>101</v>
      </c>
      <c r="H62" s="15" t="s">
        <v>31</v>
      </c>
      <c r="I62" s="19">
        <f t="shared" si="0"/>
        <v>101</v>
      </c>
      <c r="J62" s="20"/>
      <c r="K62" s="22"/>
    </row>
    <row r="63" spans="1:11" ht="14.4" x14ac:dyDescent="0.3">
      <c r="A63" s="14">
        <v>41272</v>
      </c>
      <c r="B63" s="15"/>
      <c r="C63" s="126" t="s">
        <v>95</v>
      </c>
      <c r="D63" s="127"/>
      <c r="E63" s="16">
        <f t="shared" si="1"/>
        <v>6507</v>
      </c>
      <c r="F63" s="17">
        <v>6618</v>
      </c>
      <c r="G63" s="18">
        <f t="shared" si="2"/>
        <v>111</v>
      </c>
      <c r="H63" s="15" t="s">
        <v>31</v>
      </c>
      <c r="I63" s="19">
        <f t="shared" si="0"/>
        <v>111</v>
      </c>
      <c r="J63" s="20"/>
      <c r="K63" s="22"/>
    </row>
    <row r="64" spans="1:11" ht="27.6" thickBot="1" x14ac:dyDescent="0.35">
      <c r="A64" s="14" t="s">
        <v>96</v>
      </c>
      <c r="B64" s="15"/>
      <c r="C64" s="126" t="s">
        <v>95</v>
      </c>
      <c r="D64" s="127"/>
      <c r="E64" s="16">
        <f t="shared" si="1"/>
        <v>6618</v>
      </c>
      <c r="F64" s="17">
        <v>6800</v>
      </c>
      <c r="G64" s="18">
        <f t="shared" si="2"/>
        <v>182</v>
      </c>
      <c r="H64" s="15" t="s">
        <v>31</v>
      </c>
      <c r="I64" s="19">
        <f t="shared" si="0"/>
        <v>182</v>
      </c>
      <c r="J64" s="20"/>
      <c r="K64" s="22"/>
    </row>
    <row r="65" spans="1:11" ht="27" thickBot="1" x14ac:dyDescent="0.3">
      <c r="A65" s="130"/>
      <c r="B65" s="130"/>
      <c r="C65" s="130"/>
      <c r="D65" s="130"/>
      <c r="E65" s="27"/>
      <c r="F65" s="28" t="s">
        <v>49</v>
      </c>
      <c r="G65" s="29">
        <f>SUM(G17:G64)</f>
        <v>6790</v>
      </c>
      <c r="H65" s="27"/>
      <c r="I65" s="30">
        <f>SUM(I17:I64)</f>
        <v>6790</v>
      </c>
      <c r="K65" s="7">
        <f>SUM(K17:K64)</f>
        <v>669.78000000000009</v>
      </c>
    </row>
    <row r="66" spans="1:11" x14ac:dyDescent="0.25">
      <c r="A66" s="130"/>
      <c r="B66" s="130"/>
      <c r="C66" s="130"/>
      <c r="D66" s="130"/>
      <c r="E66" s="135"/>
      <c r="F66" s="135"/>
      <c r="G66" s="135"/>
      <c r="H66" s="135"/>
      <c r="I66" s="136"/>
      <c r="K66" s="5"/>
    </row>
    <row r="67" spans="1:11" ht="14.4" x14ac:dyDescent="0.3">
      <c r="A67" s="130"/>
      <c r="B67" s="130"/>
      <c r="C67" s="130"/>
      <c r="D67" s="130"/>
      <c r="E67" s="137" t="s">
        <v>97</v>
      </c>
      <c r="F67" s="138"/>
      <c r="G67" s="45">
        <f>(I65/G65)</f>
        <v>1</v>
      </c>
      <c r="H67" s="46"/>
      <c r="I67" s="47"/>
      <c r="K67" s="5"/>
    </row>
    <row r="68" spans="1:11" ht="13.8" thickBot="1" x14ac:dyDescent="0.3">
      <c r="A68" s="130"/>
      <c r="B68" s="130"/>
      <c r="C68" s="130"/>
      <c r="D68" s="130"/>
      <c r="E68" s="131" t="s">
        <v>98</v>
      </c>
      <c r="F68" s="131"/>
      <c r="G68" s="131"/>
      <c r="H68" s="131"/>
      <c r="I68" s="132"/>
      <c r="K68" s="5"/>
    </row>
    <row r="69" spans="1:11" x14ac:dyDescent="0.25">
      <c r="A69" s="130"/>
      <c r="B69" s="130"/>
      <c r="C69" s="130"/>
      <c r="D69" s="130"/>
      <c r="E69" s="133"/>
      <c r="F69" s="133"/>
      <c r="G69" s="133"/>
      <c r="H69" s="133"/>
      <c r="I69" s="134"/>
      <c r="K69" s="5"/>
    </row>
  </sheetData>
  <mergeCells count="79">
    <mergeCell ref="A68:D68"/>
    <mergeCell ref="E68:I68"/>
    <mergeCell ref="A69:D69"/>
    <mergeCell ref="E69:I69"/>
    <mergeCell ref="C64:D64"/>
    <mergeCell ref="A65:D65"/>
    <mergeCell ref="A66:D66"/>
    <mergeCell ref="E66:I66"/>
    <mergeCell ref="A67:D67"/>
    <mergeCell ref="E67:F67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13:I13"/>
    <mergeCell ref="A14:I14"/>
    <mergeCell ref="A15:B15"/>
    <mergeCell ref="C15:D16"/>
    <mergeCell ref="E15:F15"/>
    <mergeCell ref="G15:G16"/>
    <mergeCell ref="H15:H16"/>
    <mergeCell ref="I15:I16"/>
    <mergeCell ref="D12:I12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C1" sqref="C1:D1"/>
    </sheetView>
  </sheetViews>
  <sheetFormatPr defaultRowHeight="14.4" x14ac:dyDescent="0.3"/>
  <cols>
    <col min="1" max="1" width="24.33203125" customWidth="1"/>
  </cols>
  <sheetData>
    <row r="1" spans="1:11" ht="27" x14ac:dyDescent="0.3">
      <c r="A1" s="14" t="s">
        <v>30</v>
      </c>
      <c r="B1" s="15"/>
      <c r="C1" s="139"/>
      <c r="D1" s="139"/>
      <c r="E1" s="16">
        <v>6800</v>
      </c>
      <c r="F1" s="17">
        <v>6897</v>
      </c>
      <c r="G1" s="18">
        <f t="shared" ref="G1:G64" si="0">F1-E1</f>
        <v>97</v>
      </c>
      <c r="H1" s="15" t="s">
        <v>31</v>
      </c>
      <c r="I1" s="19">
        <f t="shared" ref="I1:I67" si="1">IF(H1="Business", G1, "0")</f>
        <v>97</v>
      </c>
      <c r="J1" s="20">
        <v>6832</v>
      </c>
      <c r="K1" s="21">
        <v>85.47</v>
      </c>
    </row>
    <row r="2" spans="1:11" x14ac:dyDescent="0.3">
      <c r="A2" s="14">
        <v>40912</v>
      </c>
      <c r="B2" s="15"/>
      <c r="C2" s="139" t="s">
        <v>32</v>
      </c>
      <c r="D2" s="139"/>
      <c r="E2" s="16">
        <f t="shared" ref="E2:E67" si="2">F1</f>
        <v>6897</v>
      </c>
      <c r="F2" s="17">
        <v>6905</v>
      </c>
      <c r="G2" s="18">
        <f t="shared" si="0"/>
        <v>8</v>
      </c>
      <c r="H2" s="15" t="s">
        <v>31</v>
      </c>
      <c r="I2" s="19">
        <f t="shared" si="1"/>
        <v>8</v>
      </c>
      <c r="J2" s="20"/>
      <c r="K2" s="21"/>
    </row>
    <row r="3" spans="1:11" x14ac:dyDescent="0.3">
      <c r="A3" s="14">
        <v>40917</v>
      </c>
      <c r="B3" s="15"/>
      <c r="C3" s="139" t="s">
        <v>33</v>
      </c>
      <c r="D3" s="139"/>
      <c r="E3" s="16">
        <f t="shared" si="2"/>
        <v>6905</v>
      </c>
      <c r="F3" s="17">
        <v>7010</v>
      </c>
      <c r="G3" s="18">
        <f t="shared" si="0"/>
        <v>105</v>
      </c>
      <c r="H3" s="15" t="s">
        <v>31</v>
      </c>
      <c r="I3" s="19">
        <f t="shared" si="1"/>
        <v>105</v>
      </c>
      <c r="J3" s="20"/>
      <c r="K3" s="21"/>
    </row>
    <row r="4" spans="1:11" x14ac:dyDescent="0.3">
      <c r="A4" s="14">
        <v>40918</v>
      </c>
      <c r="B4" s="15"/>
      <c r="C4" s="139" t="s">
        <v>33</v>
      </c>
      <c r="D4" s="139"/>
      <c r="E4" s="16">
        <f t="shared" si="2"/>
        <v>7010</v>
      </c>
      <c r="F4" s="17">
        <v>7094</v>
      </c>
      <c r="G4" s="18">
        <f t="shared" si="0"/>
        <v>84</v>
      </c>
      <c r="H4" s="15" t="s">
        <v>31</v>
      </c>
      <c r="I4" s="19">
        <f t="shared" si="1"/>
        <v>84</v>
      </c>
      <c r="J4" s="20"/>
      <c r="K4" s="21"/>
    </row>
    <row r="5" spans="1:11" x14ac:dyDescent="0.3">
      <c r="A5" s="14">
        <v>40919</v>
      </c>
      <c r="B5" s="15"/>
      <c r="C5" s="139" t="s">
        <v>34</v>
      </c>
      <c r="D5" s="139"/>
      <c r="E5" s="16">
        <f t="shared" si="2"/>
        <v>7094</v>
      </c>
      <c r="F5" s="17">
        <v>7194</v>
      </c>
      <c r="G5" s="18">
        <f t="shared" si="0"/>
        <v>100</v>
      </c>
      <c r="H5" s="15" t="s">
        <v>31</v>
      </c>
      <c r="I5" s="19">
        <f t="shared" si="1"/>
        <v>100</v>
      </c>
      <c r="J5" s="20"/>
      <c r="K5" s="21"/>
    </row>
    <row r="6" spans="1:11" x14ac:dyDescent="0.3">
      <c r="A6" s="14">
        <v>40920</v>
      </c>
      <c r="B6" s="15"/>
      <c r="C6" s="139" t="s">
        <v>33</v>
      </c>
      <c r="D6" s="139"/>
      <c r="E6" s="16">
        <f t="shared" si="2"/>
        <v>7194</v>
      </c>
      <c r="F6" s="17">
        <v>7290</v>
      </c>
      <c r="G6" s="18">
        <f t="shared" si="0"/>
        <v>96</v>
      </c>
      <c r="H6" s="15" t="s">
        <v>31</v>
      </c>
      <c r="I6" s="19">
        <f t="shared" si="1"/>
        <v>96</v>
      </c>
      <c r="J6" s="20"/>
      <c r="K6" s="21"/>
    </row>
    <row r="7" spans="1:11" x14ac:dyDescent="0.3">
      <c r="A7" s="14">
        <v>40921</v>
      </c>
      <c r="B7" s="15"/>
      <c r="C7" s="139" t="s">
        <v>34</v>
      </c>
      <c r="D7" s="139"/>
      <c r="E7" s="16">
        <f t="shared" si="2"/>
        <v>7290</v>
      </c>
      <c r="F7" s="17">
        <v>7400</v>
      </c>
      <c r="G7" s="18">
        <f t="shared" si="0"/>
        <v>110</v>
      </c>
      <c r="H7" s="15" t="s">
        <v>31</v>
      </c>
      <c r="I7" s="19">
        <f t="shared" si="1"/>
        <v>110</v>
      </c>
      <c r="J7" s="20"/>
      <c r="K7" s="21"/>
    </row>
    <row r="8" spans="1:11" x14ac:dyDescent="0.3">
      <c r="A8" s="14">
        <v>40924</v>
      </c>
      <c r="B8" s="15"/>
      <c r="C8" s="139" t="s">
        <v>34</v>
      </c>
      <c r="D8" s="139"/>
      <c r="E8" s="16">
        <f t="shared" si="2"/>
        <v>7400</v>
      </c>
      <c r="F8" s="17">
        <v>7572</v>
      </c>
      <c r="G8" s="18">
        <f t="shared" si="0"/>
        <v>172</v>
      </c>
      <c r="H8" s="15" t="s">
        <v>31</v>
      </c>
      <c r="I8" s="19">
        <f t="shared" si="1"/>
        <v>172</v>
      </c>
      <c r="J8" s="20">
        <v>7570</v>
      </c>
      <c r="K8" s="21">
        <v>87.34</v>
      </c>
    </row>
    <row r="9" spans="1:11" x14ac:dyDescent="0.3">
      <c r="A9" s="14">
        <v>40925</v>
      </c>
      <c r="B9" s="15"/>
      <c r="C9" s="139" t="s">
        <v>34</v>
      </c>
      <c r="D9" s="139"/>
      <c r="E9" s="16">
        <f t="shared" si="2"/>
        <v>7572</v>
      </c>
      <c r="F9" s="17">
        <v>7672</v>
      </c>
      <c r="G9" s="18">
        <f t="shared" si="0"/>
        <v>100</v>
      </c>
      <c r="H9" s="15" t="s">
        <v>31</v>
      </c>
      <c r="I9" s="19">
        <f t="shared" si="1"/>
        <v>100</v>
      </c>
      <c r="J9" s="20"/>
      <c r="K9" s="21"/>
    </row>
    <row r="10" spans="1:11" x14ac:dyDescent="0.3">
      <c r="A10" s="14">
        <v>40926</v>
      </c>
      <c r="B10" s="15"/>
      <c r="C10" s="139" t="s">
        <v>34</v>
      </c>
      <c r="D10" s="139"/>
      <c r="E10" s="16">
        <f t="shared" si="2"/>
        <v>7672</v>
      </c>
      <c r="F10" s="17">
        <v>7761</v>
      </c>
      <c r="G10" s="18">
        <f t="shared" si="0"/>
        <v>89</v>
      </c>
      <c r="H10" s="15" t="s">
        <v>31</v>
      </c>
      <c r="I10" s="19">
        <f t="shared" si="1"/>
        <v>89</v>
      </c>
      <c r="J10" s="20"/>
      <c r="K10" s="21"/>
    </row>
    <row r="11" spans="1:11" x14ac:dyDescent="0.3">
      <c r="A11" s="14">
        <v>40927</v>
      </c>
      <c r="B11" s="15"/>
      <c r="C11" s="139" t="s">
        <v>34</v>
      </c>
      <c r="D11" s="139"/>
      <c r="E11" s="16">
        <f t="shared" si="2"/>
        <v>7761</v>
      </c>
      <c r="F11" s="17">
        <v>7855</v>
      </c>
      <c r="G11" s="18">
        <f t="shared" si="0"/>
        <v>94</v>
      </c>
      <c r="H11" s="15" t="s">
        <v>31</v>
      </c>
      <c r="I11" s="19">
        <f t="shared" si="1"/>
        <v>94</v>
      </c>
      <c r="J11" s="20"/>
      <c r="K11" s="21"/>
    </row>
    <row r="12" spans="1:11" x14ac:dyDescent="0.3">
      <c r="A12" s="14">
        <v>40928</v>
      </c>
      <c r="B12" s="15"/>
      <c r="C12" s="139" t="s">
        <v>34</v>
      </c>
      <c r="D12" s="139"/>
      <c r="E12" s="16">
        <f t="shared" si="2"/>
        <v>7855</v>
      </c>
      <c r="F12" s="17">
        <v>7961</v>
      </c>
      <c r="G12" s="18">
        <f t="shared" si="0"/>
        <v>106</v>
      </c>
      <c r="H12" s="15" t="s">
        <v>31</v>
      </c>
      <c r="I12" s="19">
        <f t="shared" si="1"/>
        <v>106</v>
      </c>
      <c r="J12" s="20"/>
      <c r="K12" s="21"/>
    </row>
    <row r="13" spans="1:11" x14ac:dyDescent="0.3">
      <c r="A13" s="14">
        <v>40929</v>
      </c>
      <c r="B13" s="15"/>
      <c r="C13" s="139" t="s">
        <v>35</v>
      </c>
      <c r="D13" s="139"/>
      <c r="E13" s="16">
        <f>F12</f>
        <v>7961</v>
      </c>
      <c r="F13" s="17">
        <v>8092</v>
      </c>
      <c r="G13" s="18">
        <f t="shared" si="0"/>
        <v>131</v>
      </c>
      <c r="H13" s="15" t="s">
        <v>31</v>
      </c>
      <c r="I13" s="19">
        <f t="shared" si="1"/>
        <v>131</v>
      </c>
      <c r="J13" s="20"/>
      <c r="K13" s="21"/>
    </row>
    <row r="14" spans="1:11" x14ac:dyDescent="0.3">
      <c r="A14" s="14">
        <v>40930</v>
      </c>
      <c r="B14" s="15"/>
      <c r="C14" s="139" t="s">
        <v>36</v>
      </c>
      <c r="D14" s="139"/>
      <c r="E14" s="16">
        <f>F13</f>
        <v>8092</v>
      </c>
      <c r="F14" s="17">
        <v>8219</v>
      </c>
      <c r="G14" s="18">
        <f t="shared" si="0"/>
        <v>127</v>
      </c>
      <c r="H14" s="15" t="s">
        <v>31</v>
      </c>
      <c r="I14" s="19">
        <f t="shared" si="1"/>
        <v>127</v>
      </c>
      <c r="J14" s="20"/>
      <c r="K14" s="21"/>
    </row>
    <row r="15" spans="1:11" x14ac:dyDescent="0.3">
      <c r="A15" s="14">
        <v>40931</v>
      </c>
      <c r="B15" s="15"/>
      <c r="C15" s="139" t="s">
        <v>34</v>
      </c>
      <c r="D15" s="139"/>
      <c r="E15" s="16">
        <f>F14</f>
        <v>8219</v>
      </c>
      <c r="F15" s="17">
        <v>8314</v>
      </c>
      <c r="G15" s="18">
        <f t="shared" si="0"/>
        <v>95</v>
      </c>
      <c r="H15" s="15" t="s">
        <v>31</v>
      </c>
      <c r="I15" s="19">
        <f t="shared" si="1"/>
        <v>95</v>
      </c>
      <c r="J15" s="20">
        <v>8311</v>
      </c>
      <c r="K15" s="21">
        <v>85.55</v>
      </c>
    </row>
    <row r="16" spans="1:11" x14ac:dyDescent="0.3">
      <c r="A16" s="14">
        <v>40932</v>
      </c>
      <c r="B16" s="15"/>
      <c r="C16" s="139" t="s">
        <v>34</v>
      </c>
      <c r="D16" s="139"/>
      <c r="E16" s="16">
        <f t="shared" si="2"/>
        <v>8314</v>
      </c>
      <c r="F16" s="17">
        <v>8369</v>
      </c>
      <c r="G16" s="18">
        <f t="shared" si="0"/>
        <v>55</v>
      </c>
      <c r="H16" s="15" t="s">
        <v>31</v>
      </c>
      <c r="I16" s="19">
        <f t="shared" si="1"/>
        <v>55</v>
      </c>
      <c r="J16" s="20"/>
      <c r="K16" s="21"/>
    </row>
    <row r="17" spans="1:11" x14ac:dyDescent="0.3">
      <c r="A17" s="14">
        <v>40933</v>
      </c>
      <c r="B17" s="15"/>
      <c r="C17" s="139" t="s">
        <v>34</v>
      </c>
      <c r="D17" s="139"/>
      <c r="E17" s="16">
        <f t="shared" si="2"/>
        <v>8369</v>
      </c>
      <c r="F17" s="17">
        <v>8415</v>
      </c>
      <c r="G17" s="18">
        <f t="shared" si="0"/>
        <v>46</v>
      </c>
      <c r="H17" s="15" t="s">
        <v>31</v>
      </c>
      <c r="I17" s="19">
        <f t="shared" si="1"/>
        <v>46</v>
      </c>
      <c r="J17" s="20"/>
      <c r="K17" s="21"/>
    </row>
    <row r="18" spans="1:11" x14ac:dyDescent="0.3">
      <c r="A18" s="14">
        <v>40935</v>
      </c>
      <c r="B18" s="15"/>
      <c r="C18" s="139" t="s">
        <v>34</v>
      </c>
      <c r="D18" s="139"/>
      <c r="E18" s="16">
        <f t="shared" si="2"/>
        <v>8415</v>
      </c>
      <c r="F18" s="17">
        <v>8499</v>
      </c>
      <c r="G18" s="18">
        <f t="shared" si="0"/>
        <v>84</v>
      </c>
      <c r="H18" s="15" t="s">
        <v>31</v>
      </c>
      <c r="I18" s="19">
        <f t="shared" si="1"/>
        <v>84</v>
      </c>
      <c r="J18" s="20"/>
      <c r="K18" s="21"/>
    </row>
    <row r="19" spans="1:11" x14ac:dyDescent="0.3">
      <c r="A19" s="14">
        <v>40938</v>
      </c>
      <c r="B19" s="15"/>
      <c r="C19" s="139" t="s">
        <v>34</v>
      </c>
      <c r="D19" s="139"/>
      <c r="E19" s="16">
        <f t="shared" si="2"/>
        <v>8499</v>
      </c>
      <c r="F19" s="17">
        <v>8633</v>
      </c>
      <c r="G19" s="18">
        <f t="shared" si="0"/>
        <v>134</v>
      </c>
      <c r="H19" s="15" t="s">
        <v>31</v>
      </c>
      <c r="I19" s="19">
        <f t="shared" si="1"/>
        <v>134</v>
      </c>
      <c r="J19" s="20"/>
      <c r="K19" s="21"/>
    </row>
    <row r="20" spans="1:11" x14ac:dyDescent="0.3">
      <c r="A20" s="14">
        <v>40939</v>
      </c>
      <c r="B20" s="15"/>
      <c r="C20" s="139" t="s">
        <v>34</v>
      </c>
      <c r="D20" s="139"/>
      <c r="E20" s="16">
        <f t="shared" si="2"/>
        <v>8633</v>
      </c>
      <c r="F20" s="17">
        <v>8732</v>
      </c>
      <c r="G20" s="18">
        <f t="shared" si="0"/>
        <v>99</v>
      </c>
      <c r="H20" s="15" t="s">
        <v>31</v>
      </c>
      <c r="I20" s="19">
        <f t="shared" si="1"/>
        <v>99</v>
      </c>
      <c r="J20" s="20"/>
      <c r="K20" s="21"/>
    </row>
    <row r="21" spans="1:11" x14ac:dyDescent="0.3">
      <c r="A21" s="14">
        <v>40940</v>
      </c>
      <c r="B21" s="15"/>
      <c r="C21" s="139" t="s">
        <v>33</v>
      </c>
      <c r="D21" s="139"/>
      <c r="E21" s="16">
        <f t="shared" si="2"/>
        <v>8732</v>
      </c>
      <c r="F21" s="17">
        <v>8821</v>
      </c>
      <c r="G21" s="18">
        <f t="shared" si="0"/>
        <v>89</v>
      </c>
      <c r="H21" s="15" t="s">
        <v>31</v>
      </c>
      <c r="I21" s="19">
        <f t="shared" si="1"/>
        <v>89</v>
      </c>
      <c r="J21" s="20"/>
      <c r="K21" s="21"/>
    </row>
    <row r="22" spans="1:11" x14ac:dyDescent="0.3">
      <c r="A22" s="14">
        <v>40941</v>
      </c>
      <c r="B22" s="15"/>
      <c r="C22" s="139" t="s">
        <v>33</v>
      </c>
      <c r="D22" s="139"/>
      <c r="E22" s="16">
        <f t="shared" si="2"/>
        <v>8821</v>
      </c>
      <c r="F22" s="17">
        <v>8902</v>
      </c>
      <c r="G22" s="18">
        <f t="shared" si="0"/>
        <v>81</v>
      </c>
      <c r="H22" s="15" t="s">
        <v>31</v>
      </c>
      <c r="I22" s="19">
        <f t="shared" si="1"/>
        <v>81</v>
      </c>
      <c r="J22" s="20">
        <v>8903</v>
      </c>
      <c r="K22" s="21">
        <v>64.67</v>
      </c>
    </row>
    <row r="23" spans="1:11" x14ac:dyDescent="0.3">
      <c r="A23" s="14">
        <v>40942</v>
      </c>
      <c r="B23" s="15"/>
      <c r="C23" s="139" t="s">
        <v>33</v>
      </c>
      <c r="D23" s="139"/>
      <c r="E23" s="16">
        <f t="shared" si="2"/>
        <v>8902</v>
      </c>
      <c r="F23" s="17">
        <v>8989</v>
      </c>
      <c r="G23" s="18">
        <f t="shared" si="0"/>
        <v>87</v>
      </c>
      <c r="H23" s="15" t="s">
        <v>31</v>
      </c>
      <c r="I23" s="19">
        <f t="shared" si="1"/>
        <v>87</v>
      </c>
      <c r="J23" s="20"/>
      <c r="K23" s="21"/>
    </row>
    <row r="24" spans="1:11" x14ac:dyDescent="0.3">
      <c r="A24" s="14">
        <v>40945</v>
      </c>
      <c r="B24" s="15"/>
      <c r="C24" s="139" t="s">
        <v>37</v>
      </c>
      <c r="D24" s="139"/>
      <c r="E24" s="16">
        <f t="shared" si="2"/>
        <v>8989</v>
      </c>
      <c r="F24" s="17">
        <v>9456</v>
      </c>
      <c r="G24" s="18">
        <f t="shared" si="0"/>
        <v>467</v>
      </c>
      <c r="H24" s="15" t="s">
        <v>31</v>
      </c>
      <c r="I24" s="19">
        <f t="shared" si="1"/>
        <v>467</v>
      </c>
      <c r="J24" s="20"/>
      <c r="K24" s="21"/>
    </row>
    <row r="25" spans="1:11" x14ac:dyDescent="0.3">
      <c r="A25" s="14">
        <v>40946</v>
      </c>
      <c r="B25" s="15"/>
      <c r="C25" s="139" t="s">
        <v>34</v>
      </c>
      <c r="D25" s="139"/>
      <c r="E25" s="16">
        <f t="shared" si="2"/>
        <v>9456</v>
      </c>
      <c r="F25" s="17">
        <v>9555</v>
      </c>
      <c r="G25" s="18">
        <f t="shared" si="0"/>
        <v>99</v>
      </c>
      <c r="H25" s="15" t="s">
        <v>31</v>
      </c>
      <c r="I25" s="19">
        <f t="shared" si="1"/>
        <v>99</v>
      </c>
      <c r="J25" s="20"/>
      <c r="K25" s="21"/>
    </row>
    <row r="26" spans="1:11" x14ac:dyDescent="0.3">
      <c r="A26" s="14">
        <v>40947</v>
      </c>
      <c r="B26" s="15"/>
      <c r="C26" s="139" t="s">
        <v>34</v>
      </c>
      <c r="D26" s="139"/>
      <c r="E26" s="16">
        <f t="shared" si="2"/>
        <v>9555</v>
      </c>
      <c r="F26" s="17">
        <v>9649</v>
      </c>
      <c r="G26" s="18">
        <f t="shared" si="0"/>
        <v>94</v>
      </c>
      <c r="H26" s="15" t="s">
        <v>31</v>
      </c>
      <c r="I26" s="19">
        <f t="shared" si="1"/>
        <v>94</v>
      </c>
      <c r="J26" s="20">
        <v>9647</v>
      </c>
      <c r="K26" s="21">
        <v>79.87</v>
      </c>
    </row>
    <row r="27" spans="1:11" x14ac:dyDescent="0.3">
      <c r="A27" s="14">
        <v>40948</v>
      </c>
      <c r="B27" s="15"/>
      <c r="C27" s="139" t="s">
        <v>34</v>
      </c>
      <c r="D27" s="139"/>
      <c r="E27" s="16">
        <f t="shared" si="2"/>
        <v>9649</v>
      </c>
      <c r="F27" s="17">
        <v>9744</v>
      </c>
      <c r="G27" s="18">
        <f t="shared" si="0"/>
        <v>95</v>
      </c>
      <c r="H27" s="15" t="s">
        <v>31</v>
      </c>
      <c r="I27" s="19">
        <f t="shared" si="1"/>
        <v>95</v>
      </c>
      <c r="J27" s="20"/>
      <c r="K27" s="21"/>
    </row>
    <row r="28" spans="1:11" x14ac:dyDescent="0.3">
      <c r="A28" s="14">
        <v>40949</v>
      </c>
      <c r="B28" s="15"/>
      <c r="C28" s="139" t="s">
        <v>34</v>
      </c>
      <c r="D28" s="139"/>
      <c r="E28" s="16">
        <f t="shared" si="2"/>
        <v>9744</v>
      </c>
      <c r="F28" s="17">
        <v>9940</v>
      </c>
      <c r="G28" s="18">
        <f t="shared" si="0"/>
        <v>196</v>
      </c>
      <c r="H28" s="15" t="s">
        <v>31</v>
      </c>
      <c r="I28" s="19">
        <f t="shared" si="1"/>
        <v>196</v>
      </c>
      <c r="J28" s="20"/>
      <c r="K28" s="21"/>
    </row>
    <row r="29" spans="1:11" x14ac:dyDescent="0.3">
      <c r="A29" s="14">
        <v>40951</v>
      </c>
      <c r="B29" s="15"/>
      <c r="C29" s="139" t="s">
        <v>34</v>
      </c>
      <c r="D29" s="139"/>
      <c r="E29" s="16">
        <f t="shared" si="2"/>
        <v>9940</v>
      </c>
      <c r="F29" s="17">
        <v>10000</v>
      </c>
      <c r="G29" s="18">
        <f t="shared" si="0"/>
        <v>60</v>
      </c>
      <c r="H29" s="15" t="s">
        <v>31</v>
      </c>
      <c r="I29" s="19">
        <f t="shared" si="1"/>
        <v>60</v>
      </c>
      <c r="J29" s="20"/>
      <c r="K29" s="21"/>
    </row>
    <row r="30" spans="1:11" x14ac:dyDescent="0.3">
      <c r="A30" s="14">
        <v>40952</v>
      </c>
      <c r="B30" s="15"/>
      <c r="C30" s="139" t="s">
        <v>34</v>
      </c>
      <c r="D30" s="139"/>
      <c r="E30" s="16">
        <f t="shared" si="2"/>
        <v>10000</v>
      </c>
      <c r="F30" s="17">
        <v>10145</v>
      </c>
      <c r="G30" s="18">
        <f t="shared" si="0"/>
        <v>145</v>
      </c>
      <c r="H30" s="15" t="s">
        <v>31</v>
      </c>
      <c r="I30" s="19">
        <f t="shared" si="1"/>
        <v>145</v>
      </c>
      <c r="J30" s="20"/>
      <c r="K30" s="21"/>
    </row>
    <row r="31" spans="1:11" x14ac:dyDescent="0.3">
      <c r="A31" s="14">
        <v>40953</v>
      </c>
      <c r="B31" s="15"/>
      <c r="C31" s="139" t="s">
        <v>34</v>
      </c>
      <c r="D31" s="139"/>
      <c r="E31" s="16">
        <f t="shared" si="2"/>
        <v>10145</v>
      </c>
      <c r="F31" s="17">
        <v>10231</v>
      </c>
      <c r="G31" s="18">
        <f t="shared" si="0"/>
        <v>86</v>
      </c>
      <c r="H31" s="15" t="s">
        <v>31</v>
      </c>
      <c r="I31" s="19">
        <f t="shared" si="1"/>
        <v>86</v>
      </c>
      <c r="J31" s="20"/>
      <c r="K31" s="21"/>
    </row>
    <row r="32" spans="1:11" x14ac:dyDescent="0.3">
      <c r="A32" s="14" t="s">
        <v>38</v>
      </c>
      <c r="B32" s="15"/>
      <c r="C32" s="139" t="s">
        <v>34</v>
      </c>
      <c r="D32" s="139"/>
      <c r="E32" s="16">
        <f t="shared" si="2"/>
        <v>10231</v>
      </c>
      <c r="F32" s="17">
        <v>10328</v>
      </c>
      <c r="G32" s="18">
        <f t="shared" si="0"/>
        <v>97</v>
      </c>
      <c r="H32" s="15" t="s">
        <v>31</v>
      </c>
      <c r="I32" s="19">
        <f t="shared" si="1"/>
        <v>97</v>
      </c>
      <c r="J32" s="20">
        <v>10323</v>
      </c>
      <c r="K32" s="21">
        <v>76.19</v>
      </c>
    </row>
    <row r="33" spans="1:11" x14ac:dyDescent="0.3">
      <c r="A33" s="14">
        <v>40954</v>
      </c>
      <c r="B33" s="15"/>
      <c r="C33" s="139" t="s">
        <v>33</v>
      </c>
      <c r="D33" s="139"/>
      <c r="E33" s="16">
        <f t="shared" si="2"/>
        <v>10328</v>
      </c>
      <c r="F33" s="17">
        <v>10444</v>
      </c>
      <c r="G33" s="18">
        <f t="shared" si="0"/>
        <v>116</v>
      </c>
      <c r="H33" s="15" t="s">
        <v>31</v>
      </c>
      <c r="I33" s="19">
        <f t="shared" si="1"/>
        <v>116</v>
      </c>
      <c r="J33" s="20"/>
      <c r="K33" s="21"/>
    </row>
    <row r="34" spans="1:11" x14ac:dyDescent="0.3">
      <c r="A34" s="14">
        <v>40955</v>
      </c>
      <c r="B34" s="15"/>
      <c r="C34" s="139" t="s">
        <v>33</v>
      </c>
      <c r="D34" s="139"/>
      <c r="E34" s="16">
        <f t="shared" si="2"/>
        <v>10444</v>
      </c>
      <c r="F34" s="17">
        <v>10617</v>
      </c>
      <c r="G34" s="18">
        <f t="shared" si="0"/>
        <v>173</v>
      </c>
      <c r="H34" s="15" t="s">
        <v>31</v>
      </c>
      <c r="I34" s="19">
        <f t="shared" si="1"/>
        <v>173</v>
      </c>
      <c r="J34" s="20"/>
      <c r="K34" s="21"/>
    </row>
    <row r="35" spans="1:11" x14ac:dyDescent="0.3">
      <c r="A35" s="14">
        <v>40959</v>
      </c>
      <c r="B35" s="15"/>
      <c r="C35" s="140" t="s">
        <v>33</v>
      </c>
      <c r="D35" s="141"/>
      <c r="E35" s="16">
        <f t="shared" si="2"/>
        <v>10617</v>
      </c>
      <c r="F35" s="17">
        <v>10705</v>
      </c>
      <c r="G35" s="18">
        <f t="shared" si="0"/>
        <v>88</v>
      </c>
      <c r="H35" s="15" t="s">
        <v>31</v>
      </c>
      <c r="I35" s="19">
        <f t="shared" si="1"/>
        <v>88</v>
      </c>
      <c r="J35" s="20"/>
      <c r="K35" s="21"/>
    </row>
    <row r="36" spans="1:11" x14ac:dyDescent="0.3">
      <c r="A36" s="14">
        <v>40960</v>
      </c>
      <c r="B36" s="15"/>
      <c r="C36" s="126" t="s">
        <v>33</v>
      </c>
      <c r="D36" s="127"/>
      <c r="E36" s="16">
        <f t="shared" si="2"/>
        <v>10705</v>
      </c>
      <c r="F36" s="17">
        <v>10795</v>
      </c>
      <c r="G36" s="18">
        <f t="shared" si="0"/>
        <v>90</v>
      </c>
      <c r="H36" s="15" t="s">
        <v>31</v>
      </c>
      <c r="I36" s="19">
        <f t="shared" si="1"/>
        <v>90</v>
      </c>
      <c r="J36" s="20"/>
      <c r="K36" s="21"/>
    </row>
    <row r="37" spans="1:11" x14ac:dyDescent="0.3">
      <c r="A37" s="14">
        <v>40961</v>
      </c>
      <c r="B37" s="15"/>
      <c r="C37" s="140" t="s">
        <v>33</v>
      </c>
      <c r="D37" s="141"/>
      <c r="E37" s="16">
        <f t="shared" si="2"/>
        <v>10795</v>
      </c>
      <c r="F37" s="17">
        <v>10892</v>
      </c>
      <c r="G37" s="18">
        <f t="shared" si="0"/>
        <v>97</v>
      </c>
      <c r="H37" s="15" t="s">
        <v>31</v>
      </c>
      <c r="I37" s="19">
        <f t="shared" si="1"/>
        <v>97</v>
      </c>
      <c r="J37" s="20"/>
      <c r="K37" s="21"/>
    </row>
    <row r="38" spans="1:11" x14ac:dyDescent="0.3">
      <c r="A38" s="14">
        <v>40962</v>
      </c>
      <c r="B38" s="15"/>
      <c r="C38" s="140" t="s">
        <v>34</v>
      </c>
      <c r="D38" s="141"/>
      <c r="E38" s="16">
        <f t="shared" si="2"/>
        <v>10892</v>
      </c>
      <c r="F38" s="17">
        <v>10995</v>
      </c>
      <c r="G38" s="18">
        <f t="shared" si="0"/>
        <v>103</v>
      </c>
      <c r="H38" s="15" t="s">
        <v>31</v>
      </c>
      <c r="I38" s="19">
        <f t="shared" si="1"/>
        <v>103</v>
      </c>
      <c r="J38" s="20">
        <v>10992</v>
      </c>
      <c r="K38" s="21">
        <v>78.77</v>
      </c>
    </row>
    <row r="39" spans="1:11" x14ac:dyDescent="0.3">
      <c r="A39" s="14" t="s">
        <v>39</v>
      </c>
      <c r="B39" s="15"/>
      <c r="C39" s="140" t="s">
        <v>40</v>
      </c>
      <c r="D39" s="141"/>
      <c r="E39" s="16">
        <f t="shared" si="2"/>
        <v>10995</v>
      </c>
      <c r="F39" s="17">
        <v>11828</v>
      </c>
      <c r="G39" s="18">
        <f t="shared" si="0"/>
        <v>833</v>
      </c>
      <c r="H39" s="15" t="s">
        <v>31</v>
      </c>
      <c r="I39" s="19">
        <f t="shared" si="1"/>
        <v>833</v>
      </c>
      <c r="J39" s="20">
        <v>11432</v>
      </c>
      <c r="K39" s="21">
        <v>45.49</v>
      </c>
    </row>
    <row r="40" spans="1:11" x14ac:dyDescent="0.3">
      <c r="A40" s="14">
        <v>40966</v>
      </c>
      <c r="B40" s="15"/>
      <c r="C40" s="140" t="s">
        <v>33</v>
      </c>
      <c r="D40" s="141"/>
      <c r="E40" s="16">
        <f t="shared" si="2"/>
        <v>11828</v>
      </c>
      <c r="F40" s="17">
        <v>11910</v>
      </c>
      <c r="G40" s="18">
        <f t="shared" si="0"/>
        <v>82</v>
      </c>
      <c r="H40" s="15" t="s">
        <v>31</v>
      </c>
      <c r="I40" s="19">
        <f t="shared" si="1"/>
        <v>82</v>
      </c>
      <c r="J40" s="20"/>
      <c r="K40" s="21"/>
    </row>
    <row r="41" spans="1:11" x14ac:dyDescent="0.3">
      <c r="A41" s="14">
        <v>40967</v>
      </c>
      <c r="B41" s="15"/>
      <c r="C41" s="140" t="s">
        <v>33</v>
      </c>
      <c r="D41" s="141"/>
      <c r="E41" s="16">
        <f t="shared" si="2"/>
        <v>11910</v>
      </c>
      <c r="F41" s="17">
        <v>11996</v>
      </c>
      <c r="G41" s="18">
        <f t="shared" si="0"/>
        <v>86</v>
      </c>
      <c r="H41" s="15" t="s">
        <v>31</v>
      </c>
      <c r="I41" s="19">
        <f t="shared" si="1"/>
        <v>86</v>
      </c>
      <c r="J41" s="20"/>
      <c r="K41" s="21"/>
    </row>
    <row r="42" spans="1:11" x14ac:dyDescent="0.3">
      <c r="A42" s="14">
        <v>40968</v>
      </c>
      <c r="B42" s="15"/>
      <c r="C42" s="140" t="s">
        <v>33</v>
      </c>
      <c r="D42" s="141"/>
      <c r="E42" s="16">
        <f t="shared" si="2"/>
        <v>11996</v>
      </c>
      <c r="F42" s="17">
        <v>12097</v>
      </c>
      <c r="G42" s="18">
        <f t="shared" si="0"/>
        <v>101</v>
      </c>
      <c r="H42" s="15" t="s">
        <v>31</v>
      </c>
      <c r="I42" s="19">
        <f t="shared" si="1"/>
        <v>101</v>
      </c>
      <c r="J42" s="20"/>
      <c r="K42" s="21"/>
    </row>
    <row r="43" spans="1:11" x14ac:dyDescent="0.3">
      <c r="A43" s="14">
        <v>40969</v>
      </c>
      <c r="B43" s="15"/>
      <c r="C43" s="140" t="s">
        <v>33</v>
      </c>
      <c r="D43" s="141"/>
      <c r="E43" s="16">
        <f t="shared" si="2"/>
        <v>12097</v>
      </c>
      <c r="F43" s="17">
        <v>12180</v>
      </c>
      <c r="G43" s="18">
        <f t="shared" si="0"/>
        <v>83</v>
      </c>
      <c r="H43" s="15" t="s">
        <v>31</v>
      </c>
      <c r="I43" s="19">
        <f t="shared" si="1"/>
        <v>83</v>
      </c>
      <c r="J43" s="20">
        <v>12092</v>
      </c>
      <c r="K43" s="22">
        <v>64.19</v>
      </c>
    </row>
    <row r="44" spans="1:11" x14ac:dyDescent="0.3">
      <c r="A44" s="14">
        <v>40970</v>
      </c>
      <c r="B44" s="15"/>
      <c r="C44" s="140" t="s">
        <v>33</v>
      </c>
      <c r="D44" s="141"/>
      <c r="E44" s="16">
        <f t="shared" si="2"/>
        <v>12180</v>
      </c>
      <c r="F44" s="17">
        <v>12289</v>
      </c>
      <c r="G44" s="18">
        <f t="shared" si="0"/>
        <v>109</v>
      </c>
      <c r="H44" s="15" t="s">
        <v>31</v>
      </c>
      <c r="I44" s="19">
        <f t="shared" si="1"/>
        <v>109</v>
      </c>
      <c r="J44" s="20"/>
      <c r="K44" s="22"/>
    </row>
    <row r="45" spans="1:11" x14ac:dyDescent="0.3">
      <c r="A45" s="14">
        <v>40971</v>
      </c>
      <c r="B45" s="15"/>
      <c r="C45" s="140" t="s">
        <v>41</v>
      </c>
      <c r="D45" s="141"/>
      <c r="E45" s="16">
        <f t="shared" si="2"/>
        <v>12289</v>
      </c>
      <c r="F45" s="17">
        <v>12380</v>
      </c>
      <c r="G45" s="18">
        <f t="shared" si="0"/>
        <v>91</v>
      </c>
      <c r="H45" s="15" t="s">
        <v>31</v>
      </c>
      <c r="I45" s="19">
        <f t="shared" si="1"/>
        <v>91</v>
      </c>
      <c r="J45" s="20"/>
      <c r="K45" s="22"/>
    </row>
    <row r="46" spans="1:11" x14ac:dyDescent="0.3">
      <c r="A46" s="14">
        <v>40973</v>
      </c>
      <c r="B46" s="15"/>
      <c r="C46" s="140" t="s">
        <v>33</v>
      </c>
      <c r="D46" s="141"/>
      <c r="E46" s="16">
        <f t="shared" si="2"/>
        <v>12380</v>
      </c>
      <c r="F46" s="17">
        <v>12474</v>
      </c>
      <c r="G46" s="18">
        <f t="shared" si="0"/>
        <v>94</v>
      </c>
      <c r="H46" s="15" t="s">
        <v>31</v>
      </c>
      <c r="I46" s="19">
        <f t="shared" si="1"/>
        <v>94</v>
      </c>
      <c r="J46" s="20"/>
      <c r="K46" s="22"/>
    </row>
    <row r="47" spans="1:11" x14ac:dyDescent="0.3">
      <c r="A47" s="14">
        <v>41096</v>
      </c>
      <c r="B47" s="15"/>
      <c r="C47" s="140" t="s">
        <v>33</v>
      </c>
      <c r="D47" s="141"/>
      <c r="E47" s="16">
        <f t="shared" si="2"/>
        <v>12474</v>
      </c>
      <c r="F47" s="23">
        <v>12559</v>
      </c>
      <c r="G47" s="24">
        <f t="shared" si="0"/>
        <v>85</v>
      </c>
      <c r="H47" s="15" t="s">
        <v>31</v>
      </c>
      <c r="I47" s="19">
        <f t="shared" si="1"/>
        <v>85</v>
      </c>
      <c r="J47" s="20"/>
      <c r="K47" s="22"/>
    </row>
    <row r="48" spans="1:11" x14ac:dyDescent="0.3">
      <c r="A48" s="25">
        <v>40975</v>
      </c>
      <c r="B48" s="26"/>
      <c r="C48" s="140" t="s">
        <v>34</v>
      </c>
      <c r="D48" s="141"/>
      <c r="E48" s="16">
        <f t="shared" si="2"/>
        <v>12559</v>
      </c>
      <c r="F48" s="17">
        <v>12671</v>
      </c>
      <c r="G48" s="18">
        <f t="shared" si="0"/>
        <v>112</v>
      </c>
      <c r="H48" s="15" t="s">
        <v>31</v>
      </c>
      <c r="I48" s="19">
        <f t="shared" si="1"/>
        <v>112</v>
      </c>
      <c r="J48" s="20">
        <v>12651</v>
      </c>
      <c r="K48" s="22">
        <v>63.94</v>
      </c>
    </row>
    <row r="49" spans="1:11" x14ac:dyDescent="0.3">
      <c r="A49" s="14">
        <v>40976</v>
      </c>
      <c r="B49" s="15"/>
      <c r="C49" s="140" t="s">
        <v>33</v>
      </c>
      <c r="D49" s="141"/>
      <c r="E49" s="16">
        <f t="shared" si="2"/>
        <v>12671</v>
      </c>
      <c r="F49" s="17">
        <v>12796</v>
      </c>
      <c r="G49" s="18">
        <f t="shared" si="0"/>
        <v>125</v>
      </c>
      <c r="H49" s="15" t="s">
        <v>31</v>
      </c>
      <c r="I49" s="19">
        <f t="shared" si="1"/>
        <v>125</v>
      </c>
      <c r="J49" s="20"/>
      <c r="K49" s="22"/>
    </row>
    <row r="50" spans="1:11" x14ac:dyDescent="0.3">
      <c r="A50" s="14">
        <v>40977</v>
      </c>
      <c r="B50" s="15"/>
      <c r="C50" s="140" t="s">
        <v>33</v>
      </c>
      <c r="D50" s="141"/>
      <c r="E50" s="16">
        <f t="shared" si="2"/>
        <v>12796</v>
      </c>
      <c r="F50" s="17">
        <v>12895</v>
      </c>
      <c r="G50" s="18">
        <f t="shared" si="0"/>
        <v>99</v>
      </c>
      <c r="H50" s="15" t="s">
        <v>31</v>
      </c>
      <c r="I50" s="19">
        <f t="shared" si="1"/>
        <v>99</v>
      </c>
      <c r="J50" s="20">
        <v>12876</v>
      </c>
      <c r="K50" s="22">
        <v>25.31</v>
      </c>
    </row>
    <row r="51" spans="1:11" x14ac:dyDescent="0.3">
      <c r="A51" s="14" t="s">
        <v>42</v>
      </c>
      <c r="B51" s="15"/>
      <c r="C51" s="140" t="s">
        <v>43</v>
      </c>
      <c r="D51" s="141"/>
      <c r="E51" s="16">
        <f t="shared" si="2"/>
        <v>12895</v>
      </c>
      <c r="F51" s="17">
        <v>13273</v>
      </c>
      <c r="G51" s="18">
        <f t="shared" si="0"/>
        <v>378</v>
      </c>
      <c r="H51" s="15" t="s">
        <v>31</v>
      </c>
      <c r="I51" s="19">
        <f t="shared" si="1"/>
        <v>378</v>
      </c>
      <c r="J51" s="20"/>
      <c r="K51" s="22"/>
    </row>
    <row r="52" spans="1:11" x14ac:dyDescent="0.3">
      <c r="A52" s="14">
        <v>40980</v>
      </c>
      <c r="B52" s="15"/>
      <c r="C52" s="140" t="s">
        <v>33</v>
      </c>
      <c r="D52" s="141"/>
      <c r="E52" s="16">
        <f t="shared" si="2"/>
        <v>13273</v>
      </c>
      <c r="F52" s="17">
        <v>13357</v>
      </c>
      <c r="G52" s="18">
        <f t="shared" si="0"/>
        <v>84</v>
      </c>
      <c r="H52" s="15" t="s">
        <v>31</v>
      </c>
      <c r="I52" s="19">
        <f t="shared" si="1"/>
        <v>84</v>
      </c>
      <c r="J52" s="20"/>
      <c r="K52" s="22"/>
    </row>
    <row r="53" spans="1:11" x14ac:dyDescent="0.3">
      <c r="A53" s="14" t="s">
        <v>44</v>
      </c>
      <c r="B53" s="15"/>
      <c r="C53" s="140" t="s">
        <v>34</v>
      </c>
      <c r="D53" s="141"/>
      <c r="E53" s="16">
        <f t="shared" si="2"/>
        <v>13357</v>
      </c>
      <c r="F53" s="23">
        <v>13455</v>
      </c>
      <c r="G53" s="24">
        <f t="shared" si="0"/>
        <v>98</v>
      </c>
      <c r="H53" s="15" t="s">
        <v>31</v>
      </c>
      <c r="I53" s="19">
        <f t="shared" si="1"/>
        <v>98</v>
      </c>
      <c r="J53" s="20"/>
      <c r="K53" s="22"/>
    </row>
    <row r="54" spans="1:11" x14ac:dyDescent="0.3">
      <c r="A54" s="25">
        <v>40983</v>
      </c>
      <c r="B54" s="26"/>
      <c r="C54" s="140" t="s">
        <v>33</v>
      </c>
      <c r="D54" s="141"/>
      <c r="E54" s="16">
        <f t="shared" si="2"/>
        <v>13455</v>
      </c>
      <c r="F54" s="23">
        <v>13540</v>
      </c>
      <c r="G54" s="24">
        <f t="shared" si="0"/>
        <v>85</v>
      </c>
      <c r="H54" s="15" t="s">
        <v>31</v>
      </c>
      <c r="I54" s="19">
        <f t="shared" si="1"/>
        <v>85</v>
      </c>
      <c r="J54" s="20">
        <v>13537</v>
      </c>
      <c r="K54" s="22">
        <v>67.8</v>
      </c>
    </row>
    <row r="55" spans="1:11" x14ac:dyDescent="0.3">
      <c r="A55" s="14">
        <v>40984</v>
      </c>
      <c r="B55" s="15"/>
      <c r="C55" s="140" t="s">
        <v>34</v>
      </c>
      <c r="D55" s="141"/>
      <c r="E55" s="16">
        <f>F54</f>
        <v>13540</v>
      </c>
      <c r="F55" s="17">
        <v>13631</v>
      </c>
      <c r="G55" s="18">
        <f t="shared" si="0"/>
        <v>91</v>
      </c>
      <c r="H55" s="15" t="s">
        <v>31</v>
      </c>
      <c r="I55" s="19">
        <f t="shared" si="1"/>
        <v>91</v>
      </c>
      <c r="J55" s="20"/>
      <c r="K55" s="22"/>
    </row>
    <row r="56" spans="1:11" x14ac:dyDescent="0.3">
      <c r="A56" s="25">
        <v>40985</v>
      </c>
      <c r="B56" s="26"/>
      <c r="C56" s="139" t="s">
        <v>45</v>
      </c>
      <c r="D56" s="139"/>
      <c r="E56" s="16">
        <f t="shared" si="2"/>
        <v>13631</v>
      </c>
      <c r="F56" s="23">
        <v>13710</v>
      </c>
      <c r="G56" s="24">
        <f t="shared" si="0"/>
        <v>79</v>
      </c>
      <c r="H56" s="15" t="s">
        <v>31</v>
      </c>
      <c r="I56" s="19">
        <f t="shared" si="1"/>
        <v>79</v>
      </c>
      <c r="J56" s="20"/>
      <c r="K56" s="22"/>
    </row>
    <row r="57" spans="1:11" x14ac:dyDescent="0.3">
      <c r="A57" s="14" t="s">
        <v>46</v>
      </c>
      <c r="B57" s="15"/>
      <c r="C57" s="139" t="s">
        <v>45</v>
      </c>
      <c r="D57" s="139"/>
      <c r="E57" s="16">
        <f t="shared" si="2"/>
        <v>13710</v>
      </c>
      <c r="F57" s="17">
        <v>13855</v>
      </c>
      <c r="G57" s="18">
        <f t="shared" si="0"/>
        <v>145</v>
      </c>
      <c r="H57" s="15" t="s">
        <v>31</v>
      </c>
      <c r="I57" s="19">
        <f t="shared" si="1"/>
        <v>145</v>
      </c>
      <c r="J57" s="20"/>
      <c r="K57" s="22"/>
    </row>
    <row r="58" spans="1:11" x14ac:dyDescent="0.3">
      <c r="A58" s="14">
        <v>40988</v>
      </c>
      <c r="B58" s="15"/>
      <c r="C58" s="140" t="s">
        <v>33</v>
      </c>
      <c r="D58" s="141"/>
      <c r="E58" s="16">
        <f t="shared" si="2"/>
        <v>13855</v>
      </c>
      <c r="F58" s="17">
        <v>13954</v>
      </c>
      <c r="G58" s="18">
        <f t="shared" si="0"/>
        <v>99</v>
      </c>
      <c r="H58" s="15" t="s">
        <v>31</v>
      </c>
      <c r="I58" s="19">
        <f t="shared" si="1"/>
        <v>99</v>
      </c>
      <c r="J58" s="20"/>
      <c r="K58" s="22"/>
    </row>
    <row r="59" spans="1:11" x14ac:dyDescent="0.3">
      <c r="A59" s="14">
        <v>40989</v>
      </c>
      <c r="B59" s="15"/>
      <c r="C59" s="140" t="s">
        <v>33</v>
      </c>
      <c r="D59" s="141"/>
      <c r="E59" s="16">
        <f t="shared" si="2"/>
        <v>13954</v>
      </c>
      <c r="F59" s="17">
        <v>14049</v>
      </c>
      <c r="G59" s="18">
        <f t="shared" si="0"/>
        <v>95</v>
      </c>
      <c r="H59" s="15" t="s">
        <v>31</v>
      </c>
      <c r="I59" s="19">
        <f t="shared" si="1"/>
        <v>95</v>
      </c>
      <c r="J59" s="20"/>
      <c r="K59" s="22"/>
    </row>
    <row r="60" spans="1:11" x14ac:dyDescent="0.3">
      <c r="A60" s="14">
        <v>40990</v>
      </c>
      <c r="B60" s="15"/>
      <c r="C60" s="140" t="s">
        <v>33</v>
      </c>
      <c r="D60" s="141"/>
      <c r="E60" s="16">
        <f t="shared" si="2"/>
        <v>14049</v>
      </c>
      <c r="F60" s="17">
        <v>14151</v>
      </c>
      <c r="G60" s="18">
        <f t="shared" si="0"/>
        <v>102</v>
      </c>
      <c r="H60" s="15" t="s">
        <v>31</v>
      </c>
      <c r="I60" s="19">
        <f t="shared" si="1"/>
        <v>102</v>
      </c>
      <c r="J60" s="20"/>
      <c r="K60" s="22"/>
    </row>
    <row r="61" spans="1:11" x14ac:dyDescent="0.3">
      <c r="A61" s="14">
        <v>40991</v>
      </c>
      <c r="B61" s="15"/>
      <c r="C61" s="140" t="s">
        <v>33</v>
      </c>
      <c r="D61" s="141"/>
      <c r="E61" s="16">
        <f t="shared" si="2"/>
        <v>14151</v>
      </c>
      <c r="F61" s="17">
        <v>14252</v>
      </c>
      <c r="G61" s="18">
        <f t="shared" si="0"/>
        <v>101</v>
      </c>
      <c r="H61" s="15" t="s">
        <v>31</v>
      </c>
      <c r="I61" s="19">
        <f t="shared" si="1"/>
        <v>101</v>
      </c>
      <c r="J61" s="20"/>
      <c r="K61" s="22"/>
    </row>
    <row r="62" spans="1:11" x14ac:dyDescent="0.3">
      <c r="A62" s="25">
        <v>40992</v>
      </c>
      <c r="B62" s="26"/>
      <c r="C62" s="140" t="s">
        <v>47</v>
      </c>
      <c r="D62" s="141"/>
      <c r="E62" s="16">
        <f t="shared" si="2"/>
        <v>14252</v>
      </c>
      <c r="F62" s="23">
        <v>14626</v>
      </c>
      <c r="G62" s="24">
        <f t="shared" si="0"/>
        <v>374</v>
      </c>
      <c r="H62" s="15" t="s">
        <v>31</v>
      </c>
      <c r="I62" s="19">
        <f t="shared" si="1"/>
        <v>374</v>
      </c>
      <c r="J62" s="20">
        <v>14251</v>
      </c>
      <c r="K62" s="22">
        <v>80.78</v>
      </c>
    </row>
    <row r="63" spans="1:11" x14ac:dyDescent="0.3">
      <c r="A63" s="25">
        <v>40994</v>
      </c>
      <c r="B63" s="26"/>
      <c r="C63" s="140" t="s">
        <v>33</v>
      </c>
      <c r="D63" s="141"/>
      <c r="E63" s="16">
        <f t="shared" si="2"/>
        <v>14626</v>
      </c>
      <c r="F63" s="23">
        <v>14714</v>
      </c>
      <c r="G63" s="24">
        <f t="shared" si="0"/>
        <v>88</v>
      </c>
      <c r="H63" s="15" t="s">
        <v>31</v>
      </c>
      <c r="I63" s="19">
        <f t="shared" si="1"/>
        <v>88</v>
      </c>
      <c r="J63" s="20"/>
      <c r="K63" s="22"/>
    </row>
    <row r="64" spans="1:11" x14ac:dyDescent="0.3">
      <c r="A64" s="14">
        <v>40995</v>
      </c>
      <c r="B64" s="15"/>
      <c r="C64" s="140" t="s">
        <v>33</v>
      </c>
      <c r="D64" s="141"/>
      <c r="E64" s="16">
        <f>F43</f>
        <v>12180</v>
      </c>
      <c r="F64" s="17">
        <v>14803</v>
      </c>
      <c r="G64" s="18">
        <f t="shared" si="0"/>
        <v>2623</v>
      </c>
      <c r="H64" s="15" t="s">
        <v>31</v>
      </c>
      <c r="I64" s="19">
        <f t="shared" si="1"/>
        <v>2623</v>
      </c>
      <c r="J64" s="20"/>
      <c r="K64" s="22"/>
    </row>
    <row r="65" spans="1:11" x14ac:dyDescent="0.3">
      <c r="A65" s="14">
        <v>40996</v>
      </c>
      <c r="B65" s="15"/>
      <c r="C65" s="140" t="s">
        <v>33</v>
      </c>
      <c r="D65" s="141"/>
      <c r="E65" s="16">
        <f t="shared" si="2"/>
        <v>14803</v>
      </c>
      <c r="F65" s="17">
        <v>14910</v>
      </c>
      <c r="G65" s="18">
        <f t="shared" ref="G65:G67" si="3">F65-E65</f>
        <v>107</v>
      </c>
      <c r="H65" s="15" t="s">
        <v>31</v>
      </c>
      <c r="I65" s="19">
        <f t="shared" si="1"/>
        <v>107</v>
      </c>
      <c r="J65" s="20">
        <v>14897</v>
      </c>
      <c r="K65" s="22">
        <v>72.27</v>
      </c>
    </row>
    <row r="66" spans="1:11" x14ac:dyDescent="0.3">
      <c r="A66" s="14">
        <v>40997</v>
      </c>
      <c r="B66" s="15"/>
      <c r="C66" s="140" t="s">
        <v>48</v>
      </c>
      <c r="D66" s="141"/>
      <c r="E66" s="16">
        <f t="shared" si="2"/>
        <v>14910</v>
      </c>
      <c r="F66" s="17">
        <v>15000</v>
      </c>
      <c r="G66" s="18">
        <f t="shared" si="3"/>
        <v>90</v>
      </c>
      <c r="H66" s="15" t="s">
        <v>31</v>
      </c>
      <c r="I66" s="19">
        <f t="shared" si="1"/>
        <v>90</v>
      </c>
      <c r="J66" s="20"/>
      <c r="K66" s="22"/>
    </row>
    <row r="67" spans="1:11" ht="15" thickBot="1" x14ac:dyDescent="0.35">
      <c r="A67" s="25">
        <v>40998</v>
      </c>
      <c r="B67" s="26"/>
      <c r="C67" s="140" t="s">
        <v>33</v>
      </c>
      <c r="D67" s="141"/>
      <c r="E67" s="16">
        <f t="shared" si="2"/>
        <v>15000</v>
      </c>
      <c r="F67" s="23">
        <v>15120</v>
      </c>
      <c r="G67" s="24">
        <f t="shared" si="3"/>
        <v>120</v>
      </c>
      <c r="H67" s="15" t="s">
        <v>31</v>
      </c>
      <c r="I67" s="19">
        <f t="shared" si="1"/>
        <v>120</v>
      </c>
      <c r="J67" s="20"/>
      <c r="K67" s="22"/>
    </row>
    <row r="68" spans="1:11" ht="27.6" thickBot="1" x14ac:dyDescent="0.35">
      <c r="A68" s="130"/>
      <c r="B68" s="130"/>
      <c r="C68" s="130"/>
      <c r="D68" s="130"/>
      <c r="E68" s="27"/>
      <c r="F68" s="28" t="s">
        <v>49</v>
      </c>
      <c r="G68" s="29" t="e">
        <f>SUM(#REF!)</f>
        <v>#REF!</v>
      </c>
      <c r="H68" s="27"/>
      <c r="I68" s="30" t="e">
        <f>SUM(#REF!)</f>
        <v>#REF!</v>
      </c>
      <c r="J68" s="5"/>
      <c r="K68" s="7" t="e">
        <f>SUM(#REF!)</f>
        <v>#REF!</v>
      </c>
    </row>
  </sheetData>
  <mergeCells count="68">
    <mergeCell ref="C67:D67"/>
    <mergeCell ref="A68:D68"/>
    <mergeCell ref="C61:D61"/>
    <mergeCell ref="C62:D62"/>
    <mergeCell ref="C63:D63"/>
    <mergeCell ref="C64:D64"/>
    <mergeCell ref="C65:D65"/>
    <mergeCell ref="C66:D66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mileage</vt:lpstr>
      <vt:lpstr>mileage2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2012-04-22T09:13:33Z</dcterms:modified>
</cp:coreProperties>
</file>